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https://baaqmd-my.sharepoint.com/personal/rgin_baaqmd_gov/Documents/Desktop/"/>
    </mc:Choice>
  </mc:AlternateContent>
  <xr:revisionPtr revIDLastSave="0" documentId="8_{C5E5DB44-58C2-4065-8B07-51B470164EFC}" xr6:coauthVersionLast="47" xr6:coauthVersionMax="47" xr10:uidLastSave="{00000000-0000-0000-0000-000000000000}"/>
  <bookViews>
    <workbookView xWindow="12855" yWindow="1770" windowWidth="35445" windowHeight="14970" tabRatio="757" xr2:uid="{00000000-000D-0000-FFFF-FFFF00000000}"/>
  </bookViews>
  <sheets>
    <sheet name="FORM" sheetId="2" r:id="rId1"/>
    <sheet name="README" sheetId="10" r:id="rId2"/>
    <sheet name="DIVISIONS" sheetId="11" state="hidden" r:id="rId3"/>
    <sheet name="PROGRAMS" sheetId="5" state="hidden" r:id="rId4"/>
    <sheet name="ACCOUNTS" sheetId="7" state="hidden" r:id="rId5"/>
  </sheets>
  <definedNames>
    <definedName name="_xlnm._FilterDatabase" localSheetId="4">ACCOUNTS!$A$1:$E$26</definedName>
    <definedName name="_xlnm._FilterDatabase" localSheetId="2" hidden="1">DIVISIONS!$A$1:$D$24</definedName>
    <definedName name="_xlnm._FilterDatabase" localSheetId="3" hidden="1">PROGRAMS!$A$1:$D$76</definedName>
    <definedName name="Accounts" localSheetId="0">OFFSET(ACCOUNTS!$A$1, 1, , -1+COUNTA(ACCOUNTS!$B:$B))</definedName>
    <definedName name="CalendarYear" localSheetId="0">FORM!$R$2</definedName>
    <definedName name="Divisions" localSheetId="0">OFFSET(DIVISIONS!$C$1, 1, , -1+COUNTA(DIVISIONS!$A:$A))</definedName>
    <definedName name="Invalid_Prepaid" localSheetId="0">FORM!#REF!</definedName>
    <definedName name="InvalidMeals" localSheetId="0">FORM!$P:$P</definedName>
    <definedName name="InvalidTotal" localSheetId="0">FORM!$O:$O</definedName>
    <definedName name="Missing_Primary" localSheetId="0">FORM!$M:$M</definedName>
    <definedName name="Missing_Travel" localSheetId="0">FORM!$N:$N</definedName>
    <definedName name="_xlnm.Print_Area" localSheetId="0">FORM!$A$1:$K$39</definedName>
    <definedName name="_xlnm.Print_Area" localSheetId="1">README!$B$1:$D$62</definedName>
    <definedName name="_xlnm.Print_Titles" localSheetId="1">README!$1:$1</definedName>
    <definedName name="Programs" localSheetId="0">OFFSET(PROGRAMS!$C$1, 1, , -1+COUNTA(PROGRAMS!$A:$A))</definedName>
    <definedName name="RevisionDate" localSheetId="0">FORM!$R$4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2" l="1"/>
  <c r="C77" i="5"/>
  <c r="C69" i="5"/>
  <c r="C42" i="5"/>
  <c r="C17" i="5"/>
  <c r="C18" i="5"/>
  <c r="C19" i="5"/>
  <c r="C20" i="5"/>
  <c r="C17" i="11"/>
  <c r="C13" i="11"/>
  <c r="C9" i="11"/>
  <c r="A21" i="7" l="1"/>
  <c r="C61" i="10"/>
  <c r="C5" i="10"/>
  <c r="Q21" i="2" l="1"/>
  <c r="P21" i="2"/>
  <c r="O21" i="2"/>
  <c r="M21" i="2"/>
  <c r="K21" i="2"/>
  <c r="Q20" i="2"/>
  <c r="P20" i="2"/>
  <c r="O20" i="2"/>
  <c r="M20" i="2"/>
  <c r="K20" i="2"/>
  <c r="K25" i="2"/>
  <c r="B50" i="10"/>
  <c r="M7" i="2"/>
  <c r="M6" i="2"/>
  <c r="M5" i="2"/>
  <c r="C10" i="11" l="1"/>
  <c r="C3" i="11" l="1"/>
  <c r="C4" i="11"/>
  <c r="C5" i="11"/>
  <c r="C6" i="11"/>
  <c r="C7" i="11"/>
  <c r="C8" i="11"/>
  <c r="C11" i="11"/>
  <c r="C12" i="11"/>
  <c r="C14" i="11"/>
  <c r="C15" i="11"/>
  <c r="C16" i="11"/>
  <c r="C18" i="11"/>
  <c r="C19" i="11"/>
  <c r="C20" i="11"/>
  <c r="C21" i="11"/>
  <c r="C22" i="11"/>
  <c r="C23" i="11"/>
  <c r="C24" i="11"/>
  <c r="C2" i="11"/>
  <c r="K30" i="2" l="1"/>
  <c r="K13" i="2"/>
  <c r="B35" i="10"/>
  <c r="B31" i="10" l="1"/>
  <c r="E28" i="2"/>
  <c r="S3" i="2"/>
  <c r="B29" i="10" l="1"/>
  <c r="D3" i="10"/>
  <c r="D35" i="10"/>
  <c r="B49" i="10"/>
  <c r="B46" i="10"/>
  <c r="B45" i="10"/>
  <c r="B44" i="10"/>
  <c r="B32" i="10"/>
  <c r="B30" i="10"/>
  <c r="B22" i="10"/>
  <c r="B16" i="10"/>
  <c r="K2" i="2"/>
  <c r="B1" i="2"/>
  <c r="C10" i="10" s="1"/>
  <c r="B39" i="10" l="1"/>
  <c r="B37" i="10"/>
  <c r="B36" i="10"/>
  <c r="B28" i="10"/>
  <c r="B25" i="10"/>
  <c r="B24" i="10"/>
  <c r="B23" i="10"/>
  <c r="B17" i="10"/>
  <c r="B15" i="10"/>
  <c r="B14" i="10"/>
  <c r="D32" i="10"/>
  <c r="K27" i="2"/>
  <c r="K26" i="2"/>
  <c r="K24" i="2"/>
  <c r="K23" i="2"/>
  <c r="K22" i="2"/>
  <c r="K19" i="2"/>
  <c r="K18" i="2"/>
  <c r="K17" i="2"/>
  <c r="K16" i="2"/>
  <c r="K15" i="2"/>
  <c r="K14" i="2"/>
  <c r="Q27" i="2"/>
  <c r="Q26" i="2"/>
  <c r="Q25" i="2"/>
  <c r="Q24" i="2"/>
  <c r="Q23" i="2"/>
  <c r="Q22" i="2"/>
  <c r="Q19" i="2"/>
  <c r="Q18" i="2"/>
  <c r="Q17" i="2"/>
  <c r="Q16" i="2"/>
  <c r="Q15" i="2"/>
  <c r="Q14" i="2"/>
  <c r="Q13" i="2"/>
  <c r="E3" i="2" l="1"/>
  <c r="K28" i="2"/>
  <c r="O25" i="2"/>
  <c r="C38" i="5"/>
  <c r="A20" i="7"/>
  <c r="C39" i="5"/>
  <c r="C43" i="5"/>
  <c r="C44" i="5"/>
  <c r="C45" i="5"/>
  <c r="C46" i="5"/>
  <c r="C47" i="5"/>
  <c r="C48" i="5"/>
  <c r="C49" i="5"/>
  <c r="C50" i="5"/>
  <c r="C26" i="5"/>
  <c r="C57" i="5"/>
  <c r="C7" i="5"/>
  <c r="C29" i="5"/>
  <c r="C30" i="5"/>
  <c r="C32" i="5"/>
  <c r="C33" i="5"/>
  <c r="C34" i="5"/>
  <c r="C35" i="5"/>
  <c r="C36" i="5"/>
  <c r="C40" i="5"/>
  <c r="C41" i="5"/>
  <c r="C13" i="5"/>
  <c r="C37" i="5"/>
  <c r="C59" i="5"/>
  <c r="C60" i="5"/>
  <c r="C61" i="5"/>
  <c r="C62" i="5"/>
  <c r="C63" i="5"/>
  <c r="C64" i="5"/>
  <c r="C9" i="5"/>
  <c r="C10" i="5"/>
  <c r="C11" i="5"/>
  <c r="C2" i="5"/>
  <c r="C3" i="5"/>
  <c r="C58" i="5"/>
  <c r="C4" i="5"/>
  <c r="C5" i="5"/>
  <c r="C6" i="5"/>
  <c r="C8" i="5"/>
  <c r="C12" i="5"/>
  <c r="C31" i="5"/>
  <c r="C65" i="5"/>
  <c r="C66" i="5"/>
  <c r="C67" i="5"/>
  <c r="C68" i="5"/>
  <c r="C21" i="5"/>
  <c r="C22" i="5"/>
  <c r="C23" i="5"/>
  <c r="C24" i="5"/>
  <c r="C14" i="5"/>
  <c r="C25" i="5"/>
  <c r="C27" i="5"/>
  <c r="C28" i="5"/>
  <c r="C16" i="5"/>
  <c r="C15" i="5"/>
  <c r="C51" i="5"/>
  <c r="C52" i="5"/>
  <c r="C53" i="5"/>
  <c r="C55" i="5"/>
  <c r="C70" i="5"/>
  <c r="C71" i="5"/>
  <c r="C72" i="5"/>
  <c r="C73" i="5"/>
  <c r="C74" i="5"/>
  <c r="C75" i="5"/>
  <c r="C76" i="5"/>
  <c r="C54" i="5"/>
  <c r="C56" i="5"/>
  <c r="M14" i="2"/>
  <c r="M15" i="2"/>
  <c r="M16" i="2"/>
  <c r="M17" i="2"/>
  <c r="M18" i="2"/>
  <c r="M19" i="2"/>
  <c r="M22" i="2"/>
  <c r="M23" i="2"/>
  <c r="M24" i="2"/>
  <c r="M25" i="2"/>
  <c r="M26" i="2"/>
  <c r="M27" i="2"/>
  <c r="M13" i="2"/>
  <c r="A3" i="7"/>
  <c r="A4" i="7"/>
  <c r="A5" i="7"/>
  <c r="A6" i="7"/>
  <c r="A7" i="7"/>
  <c r="A8" i="7"/>
  <c r="A9" i="7"/>
  <c r="A10" i="7"/>
  <c r="A11" i="7"/>
  <c r="A12" i="7"/>
  <c r="A13" i="7"/>
  <c r="A14" i="7"/>
  <c r="A15" i="7"/>
  <c r="A16" i="7"/>
  <c r="A17" i="7"/>
  <c r="A18" i="7"/>
  <c r="A19" i="7"/>
  <c r="A22" i="7"/>
  <c r="A23" i="7"/>
  <c r="A24" i="7"/>
  <c r="A25" i="7"/>
  <c r="A26" i="7"/>
  <c r="A2" i="7"/>
  <c r="J28" i="2"/>
  <c r="I28" i="2"/>
  <c r="H28" i="2"/>
  <c r="G28" i="2"/>
  <c r="F28" i="2"/>
  <c r="P27" i="2"/>
  <c r="O27" i="2"/>
  <c r="P26" i="2"/>
  <c r="O26" i="2"/>
  <c r="P25" i="2"/>
  <c r="P24" i="2"/>
  <c r="O24" i="2"/>
  <c r="P23" i="2"/>
  <c r="O23" i="2"/>
  <c r="P22" i="2"/>
  <c r="O22" i="2"/>
  <c r="P19" i="2"/>
  <c r="O19" i="2"/>
  <c r="P18" i="2"/>
  <c r="O18" i="2"/>
  <c r="P17" i="2"/>
  <c r="O17" i="2"/>
  <c r="P16" i="2"/>
  <c r="O16" i="2"/>
  <c r="P15" i="2"/>
  <c r="O15" i="2"/>
  <c r="P14" i="2"/>
  <c r="O14" i="2"/>
  <c r="P13" i="2"/>
  <c r="O13" i="2"/>
  <c r="M8" i="2"/>
  <c r="O28" i="2" l="1"/>
  <c r="N6" i="2" l="1"/>
  <c r="N7" i="2"/>
  <c r="N8" i="2"/>
  <c r="K32" i="2"/>
  <c r="K31" i="2"/>
  <c r="E4" i="2" l="1"/>
  <c r="R1" i="2"/>
  <c r="S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bminkowsky@baaqmd.gov</author>
  </authors>
  <commentList>
    <comment ref="D20" authorId="0" shapeId="0" xr:uid="{1E01B1A2-885E-496B-AD6B-FDE04DE7852F}">
      <text>
        <r>
          <rPr>
            <b/>
            <sz val="9"/>
            <color indexed="81"/>
            <rFont val="Tahoma"/>
            <charset val="1"/>
          </rPr>
          <t>bminkowsky@baaqmd.gov:</t>
        </r>
        <r>
          <rPr>
            <sz val="9"/>
            <color indexed="81"/>
            <rFont val="Tahoma"/>
            <charset val="1"/>
          </rPr>
          <t xml:space="preserve">
renamed from "Community Engagement &amp; Policy"</t>
        </r>
      </text>
    </comment>
    <comment ref="D21" authorId="0" shapeId="0" xr:uid="{9081DFA3-4190-4B95-8E28-1C98ED3B621B}">
      <text>
        <r>
          <rPr>
            <b/>
            <sz val="9"/>
            <color indexed="81"/>
            <rFont val="Tahoma"/>
            <charset val="1"/>
          </rPr>
          <t>bminkowsky@baaqmd.gov:</t>
        </r>
        <r>
          <rPr>
            <sz val="9"/>
            <color indexed="81"/>
            <rFont val="Tahoma"/>
            <charset val="1"/>
          </rPr>
          <t xml:space="preserve">
renamed from "Rules"</t>
        </r>
      </text>
    </comment>
    <comment ref="D23" authorId="0" shapeId="0" xr:uid="{477D3FAE-97A8-48CE-9BEB-F9E89E051414}">
      <text>
        <r>
          <rPr>
            <b/>
            <sz val="9"/>
            <color indexed="81"/>
            <rFont val="Tahoma"/>
            <charset val="1"/>
          </rPr>
          <t>bminkowsky@baaqmd.gov:</t>
        </r>
        <r>
          <rPr>
            <sz val="9"/>
            <color indexed="81"/>
            <rFont val="Tahoma"/>
            <charset val="1"/>
          </rPr>
          <t xml:space="preserve">
renamed from "My Air Online"</t>
        </r>
      </text>
    </comment>
  </commentList>
</comments>
</file>

<file path=xl/sharedStrings.xml><?xml version="1.0" encoding="utf-8"?>
<sst xmlns="http://schemas.openxmlformats.org/spreadsheetml/2006/main" count="386" uniqueCount="365">
  <si>
    <t>Missing Primary</t>
  </si>
  <si>
    <t>Missing Travel</t>
  </si>
  <si>
    <t>Invalid Total</t>
  </si>
  <si>
    <t>Invalid Meals</t>
  </si>
  <si>
    <t>Is Travel?</t>
  </si>
  <si>
    <t>Submit to Finance Office with required receipts</t>
  </si>
  <si>
    <t>Calendar Year</t>
  </si>
  <si>
    <t>Docusign or Email To:</t>
  </si>
  <si>
    <t>Revision DateTime</t>
  </si>
  <si>
    <t>Claim Date</t>
  </si>
  <si>
    <r>
      <t>FOR TRAVEL EXPENSE, COMPLETE THIS SECTION</t>
    </r>
    <r>
      <rPr>
        <b/>
        <sz val="13"/>
        <color rgb="FFFF0000"/>
        <rFont val="Arial"/>
        <family val="2"/>
      </rPr>
      <t>*</t>
    </r>
  </si>
  <si>
    <t>ap@baaqmd.gov</t>
  </si>
  <si>
    <t>Email to</t>
  </si>
  <si>
    <t>Name</t>
  </si>
  <si>
    <t>Start Date</t>
  </si>
  <si>
    <t>End Date</t>
  </si>
  <si>
    <t>Division</t>
  </si>
  <si>
    <t/>
  </si>
  <si>
    <t>Destination</t>
  </si>
  <si>
    <t>Program #</t>
  </si>
  <si>
    <t>Purpose</t>
  </si>
  <si>
    <t>Expense</t>
  </si>
  <si>
    <t>Prepaid</t>
  </si>
  <si>
    <t>Miles</t>
  </si>
  <si>
    <t xml:space="preserve">Meals @ Per Diem Rate </t>
  </si>
  <si>
    <t>Receipt(s) required</t>
  </si>
  <si>
    <t>Expense Date</t>
  </si>
  <si>
    <t>Expense Description / Travel Details</t>
  </si>
  <si>
    <t>Account #</t>
  </si>
  <si>
    <t>www.gsa.gov</t>
  </si>
  <si>
    <t>Meals</t>
  </si>
  <si>
    <t>Hotel</t>
  </si>
  <si>
    <t>Transport-ation</t>
  </si>
  <si>
    <t>Other Expense</t>
  </si>
  <si>
    <t>Total</t>
  </si>
  <si>
    <t>TOTAL MILES / EXPENSES</t>
  </si>
  <si>
    <t>Advance Date</t>
  </si>
  <si>
    <t>Cash Advance Amount</t>
  </si>
  <si>
    <t>District Prepaid Amount</t>
  </si>
  <si>
    <r>
      <t>NOTE:</t>
    </r>
    <r>
      <rPr>
        <b/>
        <sz val="16"/>
        <color rgb="FFFF0000"/>
        <rFont val="Arial"/>
        <family val="2"/>
      </rPr>
      <t>*</t>
    </r>
  </si>
  <si>
    <t>Amount due to District</t>
  </si>
  <si>
    <t xml:space="preserve">DIVISION DIRECTOR OR ABOVE APPROVAL IS REQUIRED FOR BUSINESS TRAVEL </t>
  </si>
  <si>
    <t>Amount due to Employee</t>
  </si>
  <si>
    <t xml:space="preserve">The undersigned certify that the above is a true statement of expense incurred on official business </t>
  </si>
  <si>
    <t>of the Bay Area Air Quality Management District.</t>
  </si>
  <si>
    <t>Manager/Supervisor</t>
  </si>
  <si>
    <t>Employee</t>
  </si>
  <si>
    <t>Approved By</t>
  </si>
  <si>
    <t>Date</t>
  </si>
  <si>
    <t>Division Director or above (if required)*</t>
  </si>
  <si>
    <t>INSTRUCTIONS - Employee Expense Form</t>
  </si>
  <si>
    <t>Bay Area Air District</t>
  </si>
  <si>
    <t>Finance</t>
  </si>
  <si>
    <t>INSTRUCTIONS</t>
  </si>
  <si>
    <t>PURPOSE</t>
  </si>
  <si>
    <t>Yellow highlights appear when required input is missing. Forms with missing data will be routed back to you for update before the expenses can be processed.</t>
  </si>
  <si>
    <t>NOTE</t>
  </si>
  <si>
    <r>
      <t>If your expense is related to travel, this form should capture *all* expenses related to the travel event, whether or not they were prepaid by the District (</t>
    </r>
    <r>
      <rPr>
        <i/>
        <sz val="11"/>
        <color theme="1"/>
        <rFont val="Calibri"/>
        <family val="2"/>
        <scheme val="minor"/>
      </rPr>
      <t>e.g.</t>
    </r>
    <r>
      <rPr>
        <sz val="11"/>
        <color theme="1"/>
        <rFont val="Calibri"/>
        <family val="2"/>
        <scheme val="minor"/>
      </rPr>
      <t xml:space="preserve"> registration fees). See the "Prepaid Expense" column.</t>
    </r>
  </si>
  <si>
    <t>Go to the prior tab to fill out the form:</t>
  </si>
  <si>
    <t>FORM</t>
  </si>
  <si>
    <t>Each input has a pop-up note with instructions; you can move it with your mouse if necessary.</t>
  </si>
  <si>
    <t>Top Left</t>
  </si>
  <si>
    <t>Date of form submission for approval (required). Use this date format: M/D/YYYY</t>
  </si>
  <si>
    <t>Name of claimant (required).</t>
  </si>
  <si>
    <t>Enter the claimant's Employee Division (required).</t>
  </si>
  <si>
    <t>Select the Program being charged for the expenses (required).</t>
  </si>
  <si>
    <t>Top Right</t>
  </si>
  <si>
    <t>- Required for Travel</t>
  </si>
  <si>
    <t>For travel expense, complete this section.</t>
  </si>
  <si>
    <t>Division Director or above approval is required for business travel.</t>
  </si>
  <si>
    <t>Start Date of travel. Use this date format: M/D/YYYY</t>
  </si>
  <si>
    <t>End Date of travel (leave blank if same as start date). Use this date format: M/D/YYYY</t>
  </si>
  <si>
    <r>
      <t>The travel destination (</t>
    </r>
    <r>
      <rPr>
        <i/>
        <sz val="11"/>
        <color theme="1"/>
        <rFont val="Calibri"/>
        <family val="2"/>
        <scheme val="minor"/>
      </rPr>
      <t>e.g.</t>
    </r>
    <r>
      <rPr>
        <sz val="11"/>
        <color theme="1"/>
        <rFont val="Calibri"/>
        <family val="2"/>
        <scheme val="minor"/>
      </rPr>
      <t xml:space="preserve"> country/state/county/city)</t>
    </r>
  </si>
  <si>
    <t>The purpose of the trip.</t>
  </si>
  <si>
    <t>Expense Table</t>
  </si>
  <si>
    <t>Date the expense was incurred. Use this date format: M/D/YYYY</t>
  </si>
  <si>
    <t>Explain the expense / travel details.</t>
  </si>
  <si>
    <t>All JDE accounts normally used for expense reimbursement are in the selection range.</t>
  </si>
  <si>
    <r>
      <t xml:space="preserve">If the District prepaid for this line-item, enter the letter </t>
    </r>
    <r>
      <rPr>
        <b/>
        <sz val="11"/>
        <color theme="1"/>
        <rFont val="Calibri"/>
        <family val="2"/>
        <scheme val="minor"/>
      </rPr>
      <t>X</t>
    </r>
    <r>
      <rPr>
        <sz val="11"/>
        <color theme="1"/>
        <rFont val="Calibri"/>
        <family val="2"/>
        <scheme val="minor"/>
      </rPr>
      <t xml:space="preserve"> here. (e.g. registration fees / dues)</t>
    </r>
  </si>
  <si>
    <t>Include map of route, including start/end addresses (or cities) and miles.</t>
  </si>
  <si>
    <t>Reimbursement for Meals will be the lesser of the actual amount and the Per Diem rate.
Receipts are required for Meals, Hotel, Transportation and Other Expenses.
Alcohol will not be reimbursed.</t>
  </si>
  <si>
    <t>Enter your per diem meal rate here. (Leave the next "Meals" column blank.)
Go to www.gsa.gov website for per-diem lookup.
Enter city/state or zipcode and year (GSA Fiscal).
Attach screenshot (or PDF) to expense report.</t>
  </si>
  <si>
    <t>Enter actual cost of meals. (Leave the prior "Meals @ Per Diem Rate" column blank.)</t>
  </si>
  <si>
    <t>Enter lodging rates including taxes.</t>
  </si>
  <si>
    <t>Transportation</t>
  </si>
  <si>
    <r>
      <t xml:space="preserve">Examples are rental car, bus, airplane, train, </t>
    </r>
    <r>
      <rPr>
        <i/>
        <sz val="11"/>
        <color theme="1"/>
        <rFont val="Calibri"/>
        <family val="2"/>
        <scheme val="minor"/>
      </rPr>
      <t>etc.</t>
    </r>
  </si>
  <si>
    <r>
      <t xml:space="preserve">Examples are bridge tolls, parking fees, tips, </t>
    </r>
    <r>
      <rPr>
        <i/>
        <sz val="11"/>
        <color theme="1"/>
        <rFont val="Calibri"/>
        <family val="2"/>
        <scheme val="minor"/>
      </rPr>
      <t>etc.</t>
    </r>
  </si>
  <si>
    <t>Totals will be shown in the last column for each line item and TOTAL EXPENSES.</t>
  </si>
  <si>
    <t>Bottom Right</t>
  </si>
  <si>
    <t>If you have received a cash advance, indicate the date received.</t>
  </si>
  <si>
    <t>If you have received a cash advance, indicate the amount.</t>
  </si>
  <si>
    <t>This automatically calculates the total amount prepaid by the District.</t>
  </si>
  <si>
    <t>After entry of any Cash Advance, the following amounts will be calculated:</t>
  </si>
  <si>
    <t>Attach check to BAAQMD with memo indicating "Travel Reimbursement"</t>
  </si>
  <si>
    <t>Turnaround time for reimbursement is approximately 2 weeks after report and required attachments are submitted.</t>
  </si>
  <si>
    <t>Submit Report</t>
  </si>
  <si>
    <t>Sign and date, and then route Expense Report and required attachments through DocuSign.
Completed form with approval will route to ap@baaqmd.gov for processing.
If you do not have access to Docusign, please e-mail to ap@baaqmd.gov.</t>
  </si>
  <si>
    <t xml:space="preserve"> </t>
  </si>
  <si>
    <t>CONTACTS</t>
  </si>
  <si>
    <t>If you have any questions or comments, please contact the Accounts-Payable team in Finance:</t>
  </si>
  <si>
    <t>For travel-related questions:</t>
  </si>
  <si>
    <t>mhutson@baaqmd.gov</t>
  </si>
  <si>
    <t>For all other AP questions:</t>
  </si>
  <si>
    <t>Form Revision</t>
  </si>
  <si>
    <t>Form revision date:</t>
  </si>
  <si>
    <t>Form revision by:</t>
  </si>
  <si>
    <t>bminkowsky@baaqmd.gov</t>
  </si>
  <si>
    <t>HRDiv</t>
  </si>
  <si>
    <t>DIVISION</t>
  </si>
  <si>
    <t>DivDesc</t>
  </si>
  <si>
    <t>note</t>
  </si>
  <si>
    <t>9101</t>
  </si>
  <si>
    <t>Executive Office</t>
  </si>
  <si>
    <t>9102</t>
  </si>
  <si>
    <t>Diversity Equity &amp; Inclusion</t>
  </si>
  <si>
    <t>9103</t>
  </si>
  <si>
    <t>Finance Office</t>
  </si>
  <si>
    <t>9105</t>
  </si>
  <si>
    <t>Administrative Resources</t>
  </si>
  <si>
    <t>9106</t>
  </si>
  <si>
    <t>Human Resources Office</t>
  </si>
  <si>
    <t>9109</t>
  </si>
  <si>
    <t>Legislative Office</t>
  </si>
  <si>
    <t>9110</t>
  </si>
  <si>
    <t>Legal Services</t>
  </si>
  <si>
    <t>9112</t>
  </si>
  <si>
    <t>Civil Rights Office</t>
  </si>
  <si>
    <t>added 2025-04-30</t>
  </si>
  <si>
    <t>9114</t>
  </si>
  <si>
    <t>External Affairs</t>
  </si>
  <si>
    <t>9115</t>
  </si>
  <si>
    <t>Communications Office</t>
  </si>
  <si>
    <t>9120</t>
  </si>
  <si>
    <t>Technology Implementation Office</t>
  </si>
  <si>
    <t>9124</t>
  </si>
  <si>
    <t>Community Investment Office</t>
  </si>
  <si>
    <t>9125</t>
  </si>
  <si>
    <t>Strategic Incentives</t>
  </si>
  <si>
    <t>9130</t>
  </si>
  <si>
    <t>Compliance &amp; Enforcement</t>
  </si>
  <si>
    <t>9135</t>
  </si>
  <si>
    <t>Engineering</t>
  </si>
  <si>
    <t>9136</t>
  </si>
  <si>
    <t>Source Test</t>
  </si>
  <si>
    <t>9140</t>
  </si>
  <si>
    <t>Assessment, Inventory &amp; Modeling</t>
  </si>
  <si>
    <t>9145</t>
  </si>
  <si>
    <t>Planning &amp; Climate Protection</t>
  </si>
  <si>
    <t>9150</t>
  </si>
  <si>
    <t>Environmental Justice</t>
  </si>
  <si>
    <t>changed 2025-04-30</t>
  </si>
  <si>
    <t>9151</t>
  </si>
  <si>
    <t>Regulatory Development</t>
  </si>
  <si>
    <t>9155</t>
  </si>
  <si>
    <t>Information Services</t>
  </si>
  <si>
    <t>9156</t>
  </si>
  <si>
    <t>Enterprise Technology Solutions</t>
  </si>
  <si>
    <t>9160</t>
  </si>
  <si>
    <t>Meteorology &amp; Measurements</t>
  </si>
  <si>
    <t>PgmNo</t>
  </si>
  <si>
    <t>PROGNAME</t>
  </si>
  <si>
    <t>PgmDesc</t>
  </si>
  <si>
    <t>104</t>
  </si>
  <si>
    <t>106</t>
  </si>
  <si>
    <t>Payroll</t>
  </si>
  <si>
    <t>107</t>
  </si>
  <si>
    <t>Benefit Administration</t>
  </si>
  <si>
    <t>109</t>
  </si>
  <si>
    <t>Organizational Development</t>
  </si>
  <si>
    <t>111</t>
  </si>
  <si>
    <t>Employment Relations</t>
  </si>
  <si>
    <t>113</t>
  </si>
  <si>
    <t>Office of Diversity Equity &amp; Inclusion</t>
  </si>
  <si>
    <t>114</t>
  </si>
  <si>
    <t>Recruitment &amp; Testing</t>
  </si>
  <si>
    <t>121</t>
  </si>
  <si>
    <t>Board of Directors</t>
  </si>
  <si>
    <t>122</t>
  </si>
  <si>
    <t>Hearing Board</t>
  </si>
  <si>
    <t>123</t>
  </si>
  <si>
    <t>Advisory Council &amp; CAC</t>
  </si>
  <si>
    <t>125</t>
  </si>
  <si>
    <t>Software Development &amp; Maintenance</t>
  </si>
  <si>
    <t>126</t>
  </si>
  <si>
    <t>Greenhouse Gas Technologies - Stationary</t>
  </si>
  <si>
    <t>127</t>
  </si>
  <si>
    <t>Sponsorship</t>
  </si>
  <si>
    <t>128</t>
  </si>
  <si>
    <t>129</t>
  </si>
  <si>
    <t>Legislative Program</t>
  </si>
  <si>
    <t>133</t>
  </si>
  <si>
    <t>Civil Rights</t>
  </si>
  <si>
    <t>151</t>
  </si>
  <si>
    <t>Local Community Benefit</t>
  </si>
  <si>
    <t>152</t>
  </si>
  <si>
    <t>Regional Community Benefit</t>
  </si>
  <si>
    <t>153</t>
  </si>
  <si>
    <t>Community Investments</t>
  </si>
  <si>
    <t>201</t>
  </si>
  <si>
    <t>Legal Counsel</t>
  </si>
  <si>
    <t>202</t>
  </si>
  <si>
    <t>Hearing Board Proceedings</t>
  </si>
  <si>
    <t>203</t>
  </si>
  <si>
    <t>Penalty Enforcement &amp; Settlement</t>
  </si>
  <si>
    <t>205</t>
  </si>
  <si>
    <t>Litigation</t>
  </si>
  <si>
    <t>301</t>
  </si>
  <si>
    <t>Media Relations</t>
  </si>
  <si>
    <t>302</t>
  </si>
  <si>
    <t>Community Engagement Office</t>
  </si>
  <si>
    <t>303</t>
  </si>
  <si>
    <t>Spare the Air (Winter)</t>
  </si>
  <si>
    <t>306</t>
  </si>
  <si>
    <t>Spare the Air (TFCA)</t>
  </si>
  <si>
    <t>307</t>
  </si>
  <si>
    <t>Carl Moyer Program Admin</t>
  </si>
  <si>
    <t>308</t>
  </si>
  <si>
    <t>Transportation Fund for Clean Air Admin</t>
  </si>
  <si>
    <t>309</t>
  </si>
  <si>
    <t>Website Development &amp; Maintenance</t>
  </si>
  <si>
    <t>310</t>
  </si>
  <si>
    <t>Mobile Source Incentive Fund Admin</t>
  </si>
  <si>
    <t>311</t>
  </si>
  <si>
    <t>Non-Mobile Source Grant Programs</t>
  </si>
  <si>
    <t>312</t>
  </si>
  <si>
    <t>Vehicle Buy-back (MSIF)</t>
  </si>
  <si>
    <t>313</t>
  </si>
  <si>
    <t>Grant Program Development</t>
  </si>
  <si>
    <t>316</t>
  </si>
  <si>
    <t>Miscellaneous Incentive Program</t>
  </si>
  <si>
    <t>317</t>
  </si>
  <si>
    <t>Light Duty Electric Vehicle</t>
  </si>
  <si>
    <t>318</t>
  </si>
  <si>
    <t>Enhanced Mobile Source Inspections</t>
  </si>
  <si>
    <t>319</t>
  </si>
  <si>
    <t>Commuter Benefits Program</t>
  </si>
  <si>
    <t>323</t>
  </si>
  <si>
    <t>CA GBM-Grants Administration</t>
  </si>
  <si>
    <t>324</t>
  </si>
  <si>
    <t>Volkswagen Environmental Mitigation Trust</t>
  </si>
  <si>
    <t>330</t>
  </si>
  <si>
    <t>Clean Cars for All</t>
  </si>
  <si>
    <t>401</t>
  </si>
  <si>
    <t>Enforcement</t>
  </si>
  <si>
    <t>402</t>
  </si>
  <si>
    <t>Compliance Assistance &amp; Operations</t>
  </si>
  <si>
    <t>403</t>
  </si>
  <si>
    <t>Compliance Assurance</t>
  </si>
  <si>
    <t>501</t>
  </si>
  <si>
    <t>Permit Evaluation</t>
  </si>
  <si>
    <t>503</t>
  </si>
  <si>
    <t>Air Toxics</t>
  </si>
  <si>
    <t>504</t>
  </si>
  <si>
    <t>Permit Operations</t>
  </si>
  <si>
    <t>506</t>
  </si>
  <si>
    <t>Title V</t>
  </si>
  <si>
    <t>507</t>
  </si>
  <si>
    <t>Engineering Special Projects</t>
  </si>
  <si>
    <t>601</t>
  </si>
  <si>
    <t>Source Inventories</t>
  </si>
  <si>
    <t>603</t>
  </si>
  <si>
    <t>Air Quality Modeling Support</t>
  </si>
  <si>
    <t>604</t>
  </si>
  <si>
    <t>Air Quality Modeling &amp; Research</t>
  </si>
  <si>
    <t>608</t>
  </si>
  <si>
    <t>Climate Protection</t>
  </si>
  <si>
    <t>609</t>
  </si>
  <si>
    <t>Community Air Risk Evaluation (CARE)</t>
  </si>
  <si>
    <t>611</t>
  </si>
  <si>
    <t>Rule Development</t>
  </si>
  <si>
    <t>617</t>
  </si>
  <si>
    <t>AB617</t>
  </si>
  <si>
    <t>701</t>
  </si>
  <si>
    <t>Finance/Accounting</t>
  </si>
  <si>
    <t>702</t>
  </si>
  <si>
    <t>Facilities</t>
  </si>
  <si>
    <t>703</t>
  </si>
  <si>
    <t>Mail &amp; Reproduction</t>
  </si>
  <si>
    <t>707</t>
  </si>
  <si>
    <t>Headquarters East - Richmond</t>
  </si>
  <si>
    <t>708</t>
  </si>
  <si>
    <t>Purchasing</t>
  </si>
  <si>
    <t>709</t>
  </si>
  <si>
    <t>Headquarters West - Beale</t>
  </si>
  <si>
    <t>710</t>
  </si>
  <si>
    <t>Fleet Services</t>
  </si>
  <si>
    <t>712</t>
  </si>
  <si>
    <t>Records Management Systems</t>
  </si>
  <si>
    <t>725</t>
  </si>
  <si>
    <t>Software Development Ops, Data, Reporting</t>
  </si>
  <si>
    <t>726</t>
  </si>
  <si>
    <t>IT Engineering, Operations &amp; Security</t>
  </si>
  <si>
    <t>727</t>
  </si>
  <si>
    <t>User Support Desk</t>
  </si>
  <si>
    <t>728</t>
  </si>
  <si>
    <t>Cyber Security</t>
  </si>
  <si>
    <t>802</t>
  </si>
  <si>
    <t>Air Monitoring - Operations</t>
  </si>
  <si>
    <t>803</t>
  </si>
  <si>
    <t>Laboratory</t>
  </si>
  <si>
    <t>804</t>
  </si>
  <si>
    <t>805</t>
  </si>
  <si>
    <t>Meteorology</t>
  </si>
  <si>
    <t>807</t>
  </si>
  <si>
    <t>Air Monitoring Instrument Perform. Eval.</t>
  </si>
  <si>
    <t>810</t>
  </si>
  <si>
    <t>Air Monitoring - Projects &amp; Technology</t>
  </si>
  <si>
    <t>811</t>
  </si>
  <si>
    <t>Ambient Air Quality Analysis</t>
  </si>
  <si>
    <t>812</t>
  </si>
  <si>
    <t>Refinery Community Air Monitoring</t>
  </si>
  <si>
    <t>AcctDesc</t>
  </si>
  <si>
    <t>Acct</t>
  </si>
  <si>
    <t>Desc</t>
  </si>
  <si>
    <t>Travel?</t>
  </si>
  <si>
    <t>51905</t>
  </si>
  <si>
    <t>Fees Board of Directors</t>
  </si>
  <si>
    <t>51910</t>
  </si>
  <si>
    <t>Fees Hearing Board</t>
  </si>
  <si>
    <t>52205</t>
  </si>
  <si>
    <t>Airfare</t>
  </si>
  <si>
    <t>52210</t>
  </si>
  <si>
    <t>52215</t>
  </si>
  <si>
    <t>52220</t>
  </si>
  <si>
    <t>Misc (Pkg, etc)</t>
  </si>
  <si>
    <t>52305</t>
  </si>
  <si>
    <t>Conf. &amp; Seminar Registra</t>
  </si>
  <si>
    <t>52310</t>
  </si>
  <si>
    <t>Tuition, Fees, Books</t>
  </si>
  <si>
    <t>52315</t>
  </si>
  <si>
    <t>Contracted Trng &amp; Educat</t>
  </si>
  <si>
    <t>52320</t>
  </si>
  <si>
    <t>Miscellaneous Meeting Ex</t>
  </si>
  <si>
    <t>52805</t>
  </si>
  <si>
    <t>Postage</t>
  </si>
  <si>
    <t>52910</t>
  </si>
  <si>
    <t>Subscription Services</t>
  </si>
  <si>
    <t>52915</t>
  </si>
  <si>
    <t>General/Misc Printing</t>
  </si>
  <si>
    <t>52920</t>
  </si>
  <si>
    <t>Photo Printing &amp; Suppli</t>
  </si>
  <si>
    <t>53210</t>
  </si>
  <si>
    <t>Vehicles (electric/othe</t>
  </si>
  <si>
    <t>53215</t>
  </si>
  <si>
    <t>Rental</t>
  </si>
  <si>
    <t>53330</t>
  </si>
  <si>
    <t>Membership &amp; Dues</t>
  </si>
  <si>
    <t>53425</t>
  </si>
  <si>
    <t>Auto Insurance</t>
  </si>
  <si>
    <t>53520</t>
  </si>
  <si>
    <t>Misc. Shop &amp; Field Supplies</t>
  </si>
  <si>
    <t>53705</t>
  </si>
  <si>
    <t>Gasoline &amp; Variable Fuel</t>
  </si>
  <si>
    <t>53810</t>
  </si>
  <si>
    <t>Software</t>
  </si>
  <si>
    <t>53905</t>
  </si>
  <si>
    <t>Stationery &amp; Office Sup</t>
  </si>
  <si>
    <t>54105</t>
  </si>
  <si>
    <t>Books &amp; Journals</t>
  </si>
  <si>
    <t>54505</t>
  </si>
  <si>
    <t>Bank Charge</t>
  </si>
  <si>
    <t>54510</t>
  </si>
  <si>
    <t>Interest Expense</t>
  </si>
  <si>
    <t>9105 - Administrative Resources</t>
  </si>
  <si>
    <t>710 - Fleet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</si>
</sst>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quot;$&quot;#,##0.00_);\(&quot;$&quot;#,##0.00\)"/>
    <numFmt numFmtId="44" formatCode="_(&quot;$&quot;* #,##0.00_);_(&quot;$&quot;* \(#,##0.00\);_(&quot;$&quot;* &quot;-&quot;??_);_(@_)"/>
    <numFmt numFmtId="43" formatCode="_(* #,##0.00_);_(* \(#,##0.00\);_(* &quot;-&quot;??_);_(@_)"/>
    <numFmt numFmtId="164" formatCode="m/d/yyyy;@"/>
    <numFmt numFmtId="165" formatCode="&quot;$&quot;#,##0.000_);[Red]\(&quot;$&quot;#,##0.000\)"/>
    <numFmt numFmtId="166" formatCode="_(* #,##0_);_(* \(#,##0\);_(* &quot;-&quot;??_);_(@_)"/>
    <numFmt numFmtId="167" formatCode="&quot;$&quot;.000&quot;/mile)&quot;"/>
    <numFmt numFmtId="168" formatCode="_(&quot;$&quot;* #,##0.00_);[Red]_(&quot;$&quot;* \(#,##0.00\);_(&quot;$&quot;* &quot;-&quot;??_);_(@_)"/>
    <numFmt numFmtId="169" formatCode="m\/d\/yyyy"/>
    <numFmt numFmtId="170" formatCode="#,##0.000_);[Red]\(#,##0.000\);\-_)"/>
  </numFmts>
  <fonts count="51" x14ac:knownFonts="1">
    <font>
      <sz val="11"/>
      <color theme="1"/>
      <name val="Calibri"/>
      <family val="2"/>
      <scheme val="minor"/>
    </font>
    <font>
      <sz val="11"/>
      <color theme="1"/>
      <name val="Calibri"/>
      <family val="2"/>
      <scheme val="minor"/>
    </font>
    <font>
      <sz val="10"/>
      <name val="Arial"/>
      <family val="2"/>
    </font>
    <font>
      <b/>
      <sz val="12"/>
      <name val="Arial"/>
      <family val="2"/>
    </font>
    <font>
      <sz val="12"/>
      <name val="Arial"/>
      <family val="2"/>
    </font>
    <font>
      <b/>
      <sz val="13"/>
      <name val="Arial"/>
      <family val="2"/>
    </font>
    <font>
      <b/>
      <sz val="10"/>
      <name val="Arial"/>
      <family val="2"/>
    </font>
    <font>
      <i/>
      <sz val="12"/>
      <name val="Arial"/>
      <family val="2"/>
    </font>
    <font>
      <b/>
      <i/>
      <sz val="12"/>
      <name val="Arial"/>
      <family val="2"/>
    </font>
    <font>
      <sz val="14"/>
      <name val="Arial"/>
      <family val="2"/>
    </font>
    <font>
      <i/>
      <sz val="14"/>
      <name val="Arial"/>
      <family val="2"/>
    </font>
    <font>
      <b/>
      <sz val="14"/>
      <name val="Arial"/>
      <family val="2"/>
    </font>
    <font>
      <b/>
      <sz val="16"/>
      <name val="Arial"/>
      <family val="2"/>
    </font>
    <font>
      <sz val="11"/>
      <color theme="1"/>
      <name val="Arial"/>
      <family val="2"/>
    </font>
    <font>
      <b/>
      <i/>
      <sz val="14"/>
      <name val="Arial"/>
      <family val="2"/>
    </font>
    <font>
      <b/>
      <sz val="16"/>
      <color rgb="FFFF0000"/>
      <name val="Arial"/>
      <family val="2"/>
    </font>
    <font>
      <b/>
      <sz val="20"/>
      <name val="Arial"/>
      <family val="2"/>
    </font>
    <font>
      <b/>
      <sz val="18"/>
      <name val="Arial"/>
      <family val="2"/>
    </font>
    <font>
      <i/>
      <sz val="16"/>
      <name val="Arial"/>
      <family val="2"/>
    </font>
    <font>
      <sz val="16"/>
      <color theme="1"/>
      <name val="Calibri"/>
      <family val="2"/>
      <scheme val="minor"/>
    </font>
    <font>
      <sz val="16"/>
      <name val="Arial"/>
      <family val="2"/>
    </font>
    <font>
      <sz val="16"/>
      <color theme="1"/>
      <name val="Arial"/>
      <family val="2"/>
    </font>
    <font>
      <sz val="14"/>
      <color theme="1"/>
      <name val="Arial"/>
      <family val="2"/>
    </font>
    <font>
      <u/>
      <sz val="11"/>
      <color theme="10"/>
      <name val="Calibri"/>
      <family val="2"/>
      <scheme val="minor"/>
    </font>
    <font>
      <b/>
      <u/>
      <sz val="18"/>
      <color theme="10"/>
      <name val="Calibri"/>
      <family val="2"/>
      <scheme val="minor"/>
    </font>
    <font>
      <b/>
      <sz val="11"/>
      <color theme="0"/>
      <name val="Calibri"/>
      <family val="2"/>
      <scheme val="minor"/>
    </font>
    <font>
      <sz val="11"/>
      <color rgb="FFFF0000"/>
      <name val="Calibri"/>
      <family val="2"/>
      <scheme val="minor"/>
    </font>
    <font>
      <b/>
      <sz val="18"/>
      <color rgb="FFFF0000"/>
      <name val="Calibri"/>
      <family val="2"/>
      <scheme val="minor"/>
    </font>
    <font>
      <b/>
      <sz val="24"/>
      <color rgb="FFFF0000"/>
      <name val="Calibri"/>
      <family val="2"/>
      <scheme val="minor"/>
    </font>
    <font>
      <sz val="11"/>
      <color rgb="FF3F3F76"/>
      <name val="Calibri"/>
      <family val="2"/>
      <scheme val="minor"/>
    </font>
    <font>
      <b/>
      <sz val="11"/>
      <color theme="1"/>
      <name val="Calibri"/>
      <family val="2"/>
      <scheme val="minor"/>
    </font>
    <font>
      <b/>
      <sz val="11"/>
      <color rgb="FFFF0000"/>
      <name val="Calibri"/>
      <family val="2"/>
      <scheme val="minor"/>
    </font>
    <font>
      <b/>
      <sz val="11"/>
      <color rgb="FFFF0000"/>
      <name val="Arial"/>
      <family val="2"/>
    </font>
    <font>
      <b/>
      <sz val="11"/>
      <color rgb="FFFA7D00"/>
      <name val="Calibri"/>
      <family val="2"/>
      <scheme val="minor"/>
    </font>
    <font>
      <i/>
      <sz val="11"/>
      <color rgb="FF7F7F7F"/>
      <name val="Calibri"/>
      <family val="2"/>
      <scheme val="minor"/>
    </font>
    <font>
      <b/>
      <sz val="11"/>
      <name val="Arial"/>
      <family val="2"/>
    </font>
    <font>
      <sz val="18"/>
      <color theme="3"/>
      <name val="Cambria"/>
      <family val="2"/>
      <scheme val="major"/>
    </font>
    <font>
      <b/>
      <sz val="15"/>
      <color theme="3"/>
      <name val="Calibri"/>
      <family val="2"/>
      <scheme val="minor"/>
    </font>
    <font>
      <b/>
      <sz val="13"/>
      <color theme="3"/>
      <name val="Calibri"/>
      <family val="2"/>
      <scheme val="minor"/>
    </font>
    <font>
      <u/>
      <sz val="11"/>
      <color rgb="FF3F3F76"/>
      <name val="Calibri"/>
      <family val="2"/>
      <scheme val="minor"/>
    </font>
    <font>
      <i/>
      <sz val="11"/>
      <color theme="1"/>
      <name val="Calibri"/>
      <family val="2"/>
      <scheme val="minor"/>
    </font>
    <font>
      <b/>
      <sz val="18"/>
      <color theme="3"/>
      <name val="Cambria"/>
      <family val="2"/>
      <scheme val="major"/>
    </font>
    <font>
      <b/>
      <i/>
      <sz val="11"/>
      <color theme="1"/>
      <name val="Calibri"/>
      <family val="2"/>
      <scheme val="minor"/>
    </font>
    <font>
      <sz val="48"/>
      <color theme="3"/>
      <name val="Calibri"/>
      <family val="2"/>
    </font>
    <font>
      <sz val="48"/>
      <color theme="1"/>
      <name val="Calibri"/>
      <family val="2"/>
    </font>
    <font>
      <b/>
      <i/>
      <sz val="16"/>
      <name val="Arial"/>
      <family val="2"/>
    </font>
    <font>
      <b/>
      <sz val="13"/>
      <color rgb="FFFF0000"/>
      <name val="Arial"/>
      <family val="2"/>
    </font>
    <font>
      <b/>
      <sz val="14"/>
      <color theme="1"/>
      <name val="Arial"/>
      <family val="2"/>
    </font>
    <font>
      <b/>
      <sz val="18"/>
      <name val="Calibri"/>
      <family val="2"/>
      <scheme val="minor"/>
    </font>
    <font>
      <sz val="9"/>
      <color indexed="81"/>
      <name val="Tahoma"/>
      <charset val="1"/>
    </font>
    <font>
      <b/>
      <sz val="9"/>
      <color indexed="81"/>
      <name val="Tahoma"/>
      <charset val="1"/>
    </font>
  </fonts>
  <fills count="10">
    <fill>
      <patternFill patternType="none"/>
    </fill>
    <fill>
      <patternFill patternType="gray125"/>
    </fill>
    <fill>
      <patternFill patternType="gray0625"/>
    </fill>
    <fill>
      <patternFill patternType="solid">
        <fgColor rgb="FFA5A5A5"/>
      </patternFill>
    </fill>
    <fill>
      <patternFill patternType="solid">
        <fgColor rgb="FFFFCC99"/>
      </patternFill>
    </fill>
    <fill>
      <patternFill patternType="solid">
        <fgColor rgb="FFF2F2F2"/>
      </patternFill>
    </fill>
    <fill>
      <patternFill patternType="solid">
        <fgColor rgb="FFFFFFCC"/>
      </patternFill>
    </fill>
    <fill>
      <patternFill patternType="solid">
        <fgColor rgb="FFFFFF00"/>
        <bgColor indexed="64"/>
      </patternFill>
    </fill>
    <fill>
      <patternFill patternType="solid">
        <fgColor theme="4" tint="0.79998168889431442"/>
        <bgColor indexed="64"/>
      </patternFill>
    </fill>
    <fill>
      <patternFill patternType="solid">
        <fgColor indexed="65"/>
        <bgColor indexed="64"/>
      </patternFill>
    </fill>
  </fills>
  <borders count="49">
    <border>
      <left/>
      <right/>
      <top/>
      <bottom/>
      <diagonal/>
    </border>
    <border>
      <left/>
      <right/>
      <top/>
      <bottom style="thin">
        <color indexed="64"/>
      </bottom>
      <diagonal/>
    </border>
    <border>
      <left/>
      <right/>
      <top/>
      <bottom style="thick">
        <color indexed="64"/>
      </bottom>
      <diagonal/>
    </border>
    <border>
      <left style="thin">
        <color indexed="64"/>
      </left>
      <right style="thin">
        <color indexed="64"/>
      </right>
      <top style="thick">
        <color indexed="64"/>
      </top>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bottom style="thin">
        <color indexed="64"/>
      </bottom>
      <diagonal/>
    </border>
    <border>
      <left style="thick">
        <color indexed="64"/>
      </left>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bottom style="thin">
        <color indexed="64"/>
      </bottom>
      <diagonal/>
    </border>
    <border>
      <left/>
      <right style="thin">
        <color indexed="64"/>
      </right>
      <top style="thick">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ck">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ck">
        <color indexed="64"/>
      </right>
      <top style="thin">
        <color indexed="64"/>
      </top>
      <bottom style="thick">
        <color indexed="64"/>
      </bottom>
      <diagonal/>
    </border>
    <border>
      <left style="thin">
        <color rgb="FFB2B2B2"/>
      </left>
      <right style="thin">
        <color rgb="FFB2B2B2"/>
      </right>
      <top/>
      <bottom style="thin">
        <color rgb="FFB2B2B2"/>
      </bottom>
      <diagonal/>
    </border>
    <border>
      <left/>
      <right/>
      <top/>
      <bottom style="medium">
        <color indexed="64"/>
      </bottom>
      <diagonal/>
    </border>
    <border>
      <left style="thick">
        <color indexed="64"/>
      </left>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right/>
      <top style="thick">
        <color indexed="64"/>
      </top>
      <bottom style="thin">
        <color indexed="64"/>
      </bottom>
      <diagonal/>
    </border>
    <border>
      <left style="medium">
        <color indexed="64"/>
      </left>
      <right style="medium">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13">
    <xf numFmtId="0" fontId="0" fillId="0" borderId="0"/>
    <xf numFmtId="43" fontId="1" fillId="0" borderId="0" applyFont="0" applyFill="0" applyBorder="0" applyAlignment="0" applyProtection="0"/>
    <xf numFmtId="44" fontId="1" fillId="0" borderId="0" applyFont="0" applyFill="0" applyBorder="0" applyAlignment="0" applyProtection="0"/>
    <xf numFmtId="0" fontId="23" fillId="0" borderId="0" applyNumberFormat="0" applyFill="0" applyBorder="0" applyAlignment="0" applyProtection="0"/>
    <xf numFmtId="0" fontId="25" fillId="3" borderId="18" applyNumberFormat="0" applyAlignment="0" applyProtection="0"/>
    <xf numFmtId="0" fontId="26" fillId="0" borderId="0" applyNumberFormat="0" applyFill="0" applyBorder="0" applyAlignment="0" applyProtection="0"/>
    <xf numFmtId="0" fontId="29" fillId="4" borderId="19" applyNumberFormat="0" applyAlignment="0" applyProtection="0"/>
    <xf numFmtId="0" fontId="33" fillId="5" borderId="19" applyNumberFormat="0" applyAlignment="0" applyProtection="0"/>
    <xf numFmtId="0" fontId="34" fillId="0" borderId="0" applyNumberFormat="0" applyFill="0" applyBorder="0" applyAlignment="0" applyProtection="0"/>
    <xf numFmtId="0" fontId="36" fillId="0" borderId="0" applyNumberFormat="0" applyFill="0" applyBorder="0" applyAlignment="0" applyProtection="0"/>
    <xf numFmtId="0" fontId="37" fillId="0" borderId="23" applyNumberFormat="0" applyFill="0" applyAlignment="0" applyProtection="0"/>
    <xf numFmtId="0" fontId="38" fillId="0" borderId="24" applyNumberFormat="0" applyFill="0" applyAlignment="0" applyProtection="0"/>
    <xf numFmtId="0" fontId="1" fillId="6" borderId="25" applyNumberFormat="0" applyFont="0" applyAlignment="0" applyProtection="0"/>
  </cellStyleXfs>
  <cellXfs count="233">
    <xf numFmtId="0" fontId="0" fillId="0" borderId="0" xfId="0"/>
    <xf numFmtId="0" fontId="3" fillId="0" borderId="0" xfId="0" applyFont="1" applyAlignment="1">
      <alignment horizontal="centerContinuous" vertical="center"/>
    </xf>
    <xf numFmtId="0" fontId="3" fillId="0" borderId="0" xfId="0" applyFont="1" applyAlignment="1">
      <alignment horizontal="center" vertical="center"/>
    </xf>
    <xf numFmtId="0" fontId="4" fillId="0" borderId="0" xfId="0" applyFont="1" applyAlignment="1">
      <alignment horizontal="centerContinuous" vertical="center"/>
    </xf>
    <xf numFmtId="0" fontId="4" fillId="0" borderId="0" xfId="0" applyFont="1" applyAlignment="1">
      <alignment horizontal="right"/>
    </xf>
    <xf numFmtId="0" fontId="3" fillId="0" borderId="0" xfId="0" applyFont="1" applyAlignment="1">
      <alignment horizontal="right"/>
    </xf>
    <xf numFmtId="0" fontId="12" fillId="0" borderId="0" xfId="0" applyFont="1" applyAlignment="1">
      <alignment horizontal="center" vertical="center"/>
    </xf>
    <xf numFmtId="44" fontId="9" fillId="0" borderId="7" xfId="2" applyFont="1" applyBorder="1" applyAlignment="1" applyProtection="1">
      <alignment horizontal="right" vertical="center"/>
      <protection locked="0"/>
    </xf>
    <xf numFmtId="2" fontId="7" fillId="0" borderId="0" xfId="0" applyNumberFormat="1" applyFont="1" applyAlignment="1">
      <alignment horizontal="left" vertical="top"/>
    </xf>
    <xf numFmtId="0" fontId="2" fillId="0" borderId="0" xfId="0" applyFont="1"/>
    <xf numFmtId="0" fontId="4" fillId="0" borderId="0" xfId="0" applyFont="1"/>
    <xf numFmtId="0" fontId="7" fillId="0" borderId="0" xfId="0" applyFont="1" applyAlignment="1">
      <alignment horizontal="left" vertical="top"/>
    </xf>
    <xf numFmtId="1" fontId="7" fillId="0" borderId="0" xfId="0" applyNumberFormat="1" applyFont="1" applyAlignment="1">
      <alignment horizontal="left" vertical="top"/>
    </xf>
    <xf numFmtId="0" fontId="13" fillId="0" borderId="0" xfId="0" applyFont="1"/>
    <xf numFmtId="15" fontId="4" fillId="0" borderId="0" xfId="0" applyNumberFormat="1" applyFont="1" applyAlignment="1">
      <alignment horizontal="right"/>
    </xf>
    <xf numFmtId="0" fontId="13" fillId="0" borderId="0" xfId="0" applyFont="1" applyAlignment="1">
      <alignment vertical="center"/>
    </xf>
    <xf numFmtId="14" fontId="8" fillId="0" borderId="0" xfId="0" applyNumberFormat="1" applyFont="1" applyAlignment="1">
      <alignment horizontal="left" vertical="top"/>
    </xf>
    <xf numFmtId="0" fontId="8" fillId="0" borderId="0" xfId="0" applyFont="1" applyAlignment="1">
      <alignment horizontal="left" vertical="top"/>
    </xf>
    <xf numFmtId="2" fontId="8" fillId="0" borderId="0" xfId="0" applyNumberFormat="1" applyFont="1" applyAlignment="1">
      <alignment horizontal="left" vertical="top"/>
    </xf>
    <xf numFmtId="1" fontId="8" fillId="0" borderId="0" xfId="0" applyNumberFormat="1" applyFont="1" applyAlignment="1">
      <alignment horizontal="left" vertical="top"/>
    </xf>
    <xf numFmtId="14" fontId="3" fillId="0" borderId="0" xfId="0" applyNumberFormat="1" applyFont="1" applyAlignment="1">
      <alignment horizontal="center"/>
    </xf>
    <xf numFmtId="0" fontId="3" fillId="0" borderId="0" xfId="0" applyFont="1" applyAlignment="1">
      <alignment horizontal="center"/>
    </xf>
    <xf numFmtId="2" fontId="3" fillId="0" borderId="0" xfId="0" applyNumberFormat="1" applyFont="1"/>
    <xf numFmtId="7" fontId="3" fillId="0" borderId="0" xfId="0" applyNumberFormat="1" applyFont="1"/>
    <xf numFmtId="14" fontId="3" fillId="0" borderId="0" xfId="0" applyNumberFormat="1" applyFont="1"/>
    <xf numFmtId="2" fontId="3" fillId="0" borderId="0" xfId="0" applyNumberFormat="1" applyFont="1" applyAlignment="1">
      <alignment horizontal="center"/>
    </xf>
    <xf numFmtId="2" fontId="3" fillId="0" borderId="0" xfId="0" applyNumberFormat="1" applyFont="1" applyAlignment="1">
      <alignment horizontal="center" vertical="center"/>
    </xf>
    <xf numFmtId="2" fontId="8" fillId="0" borderId="0" xfId="0" applyNumberFormat="1" applyFont="1" applyAlignment="1">
      <alignment vertical="center"/>
    </xf>
    <xf numFmtId="14" fontId="3" fillId="0" borderId="0" xfId="0" applyNumberFormat="1" applyFont="1" applyAlignment="1">
      <alignment horizontal="left"/>
    </xf>
    <xf numFmtId="2" fontId="3" fillId="0" borderId="0" xfId="0" applyNumberFormat="1" applyFont="1" applyAlignment="1">
      <alignment vertical="center"/>
    </xf>
    <xf numFmtId="2" fontId="3" fillId="0" borderId="0" xfId="0" applyNumberFormat="1" applyFont="1" applyAlignment="1">
      <alignment horizontal="left" vertical="center"/>
    </xf>
    <xf numFmtId="7" fontId="8" fillId="0" borderId="0" xfId="0" applyNumberFormat="1" applyFont="1" applyAlignment="1">
      <alignment vertical="center"/>
    </xf>
    <xf numFmtId="0" fontId="8" fillId="0" borderId="0" xfId="0" applyFont="1"/>
    <xf numFmtId="14" fontId="3" fillId="0" borderId="0" xfId="0" applyNumberFormat="1" applyFont="1" applyAlignment="1">
      <alignment horizontal="left" vertical="center"/>
    </xf>
    <xf numFmtId="2" fontId="6" fillId="0" borderId="0" xfId="0" applyNumberFormat="1" applyFont="1" applyAlignment="1">
      <alignment vertical="center"/>
    </xf>
    <xf numFmtId="14" fontId="8" fillId="0" borderId="0" xfId="0" applyNumberFormat="1" applyFont="1"/>
    <xf numFmtId="0" fontId="8" fillId="0" borderId="0" xfId="0" applyFont="1" applyAlignment="1">
      <alignment horizontal="center"/>
    </xf>
    <xf numFmtId="1" fontId="8" fillId="0" borderId="0" xfId="0" applyNumberFormat="1" applyFont="1" applyAlignment="1">
      <alignment horizontal="center"/>
    </xf>
    <xf numFmtId="2" fontId="8" fillId="0" borderId="0" xfId="0" applyNumberFormat="1" applyFont="1" applyAlignment="1">
      <alignment horizontal="center"/>
    </xf>
    <xf numFmtId="165" fontId="8" fillId="0" borderId="0" xfId="2" applyNumberFormat="1" applyFont="1" applyFill="1" applyBorder="1" applyAlignment="1" applyProtection="1">
      <alignment horizontal="center"/>
    </xf>
    <xf numFmtId="44" fontId="8" fillId="0" borderId="0" xfId="2" applyFont="1" applyFill="1" applyBorder="1" applyAlignment="1" applyProtection="1"/>
    <xf numFmtId="44" fontId="3" fillId="0" borderId="0" xfId="2" applyFont="1" applyFill="1" applyBorder="1" applyAlignment="1" applyProtection="1">
      <alignment horizontal="center"/>
    </xf>
    <xf numFmtId="14" fontId="9" fillId="0" borderId="0" xfId="0" applyNumberFormat="1" applyFont="1"/>
    <xf numFmtId="7" fontId="3" fillId="0" borderId="0" xfId="0" applyNumberFormat="1" applyFont="1" applyAlignment="1">
      <alignment horizontal="right"/>
    </xf>
    <xf numFmtId="0" fontId="10" fillId="0" borderId="0" xfId="0" applyFont="1"/>
    <xf numFmtId="0" fontId="3" fillId="0" borderId="0" xfId="0" applyFont="1" applyAlignment="1">
      <alignment horizontal="centerContinuous"/>
    </xf>
    <xf numFmtId="0" fontId="3" fillId="0" borderId="0" xfId="0" applyFont="1"/>
    <xf numFmtId="17" fontId="8" fillId="0" borderId="0" xfId="0" applyNumberFormat="1" applyFont="1" applyAlignment="1">
      <alignment horizontal="center"/>
    </xf>
    <xf numFmtId="17" fontId="8" fillId="0" borderId="0" xfId="0" applyNumberFormat="1" applyFont="1" applyAlignment="1">
      <alignment horizontal="left"/>
    </xf>
    <xf numFmtId="17" fontId="8" fillId="0" borderId="0" xfId="0" applyNumberFormat="1" applyFont="1" applyAlignment="1">
      <alignment horizontal="right"/>
    </xf>
    <xf numFmtId="0" fontId="8" fillId="0" borderId="0" xfId="0" applyFont="1" applyAlignment="1">
      <alignment horizontal="right"/>
    </xf>
    <xf numFmtId="0" fontId="11" fillId="0" borderId="0" xfId="0" applyFont="1" applyAlignment="1">
      <alignment horizontal="left"/>
    </xf>
    <xf numFmtId="17" fontId="11" fillId="0" borderId="0" xfId="0" applyNumberFormat="1" applyFont="1" applyAlignment="1">
      <alignment horizontal="right"/>
    </xf>
    <xf numFmtId="0" fontId="3" fillId="2" borderId="0" xfId="0" applyFont="1" applyFill="1" applyAlignment="1">
      <alignment horizontal="left" vertical="center"/>
    </xf>
    <xf numFmtId="2" fontId="3" fillId="2" borderId="0" xfId="0" applyNumberFormat="1" applyFont="1" applyFill="1" applyAlignment="1">
      <alignment horizontal="left" vertical="center"/>
    </xf>
    <xf numFmtId="14" fontId="5" fillId="0" borderId="0" xfId="0" applyNumberFormat="1" applyFont="1"/>
    <xf numFmtId="0" fontId="5" fillId="0" borderId="0" xfId="0" applyFont="1" applyAlignment="1">
      <alignment horizontal="left" vertical="top" indent="2"/>
    </xf>
    <xf numFmtId="44" fontId="11" fillId="0" borderId="7" xfId="2" applyFont="1" applyBorder="1" applyAlignment="1" applyProtection="1">
      <alignment horizontal="right" vertical="center"/>
      <protection locked="0"/>
    </xf>
    <xf numFmtId="0" fontId="12" fillId="0" borderId="0" xfId="0" applyFont="1" applyAlignment="1">
      <alignment horizontal="right"/>
    </xf>
    <xf numFmtId="0" fontId="19" fillId="0" borderId="0" xfId="0" applyFont="1"/>
    <xf numFmtId="2" fontId="18" fillId="0" borderId="1" xfId="0" applyNumberFormat="1" applyFont="1" applyBorder="1"/>
    <xf numFmtId="0" fontId="20" fillId="0" borderId="0" xfId="0" applyFont="1" applyAlignment="1">
      <alignment horizontal="right"/>
    </xf>
    <xf numFmtId="0" fontId="12" fillId="0" borderId="0" xfId="0" applyFont="1" applyAlignment="1">
      <alignment horizontal="center" vertical="top"/>
    </xf>
    <xf numFmtId="14" fontId="20" fillId="0" borderId="0" xfId="0" applyNumberFormat="1" applyFont="1"/>
    <xf numFmtId="0" fontId="21" fillId="0" borderId="0" xfId="0" applyFont="1"/>
    <xf numFmtId="2" fontId="18" fillId="0" borderId="1" xfId="0" applyNumberFormat="1" applyFont="1" applyBorder="1" applyAlignment="1">
      <alignment horizontal="center"/>
    </xf>
    <xf numFmtId="2" fontId="18" fillId="0" borderId="1" xfId="0" applyNumberFormat="1" applyFont="1" applyBorder="1" applyAlignment="1">
      <alignment horizontal="right"/>
    </xf>
    <xf numFmtId="14" fontId="20" fillId="0" borderId="0" xfId="0" applyNumberFormat="1" applyFont="1" applyAlignment="1">
      <alignment horizontal="left"/>
    </xf>
    <xf numFmtId="2" fontId="20" fillId="0" borderId="0" xfId="0" applyNumberFormat="1" applyFont="1" applyAlignment="1">
      <alignment horizontal="center" vertical="top"/>
    </xf>
    <xf numFmtId="164" fontId="7" fillId="0" borderId="0" xfId="0" applyNumberFormat="1" applyFont="1"/>
    <xf numFmtId="15" fontId="7" fillId="0" borderId="0" xfId="0" applyNumberFormat="1" applyFont="1"/>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5" xfId="0" applyFont="1" applyBorder="1" applyAlignment="1">
      <alignment horizontal="center" vertical="center" wrapText="1"/>
    </xf>
    <xf numFmtId="1" fontId="3" fillId="2" borderId="0" xfId="0" applyNumberFormat="1" applyFont="1" applyFill="1" applyAlignment="1">
      <alignment horizontal="left" vertical="center"/>
    </xf>
    <xf numFmtId="0" fontId="11" fillId="0" borderId="0" xfId="0" applyFont="1" applyAlignment="1">
      <alignment horizontal="right" vertical="center"/>
    </xf>
    <xf numFmtId="0" fontId="11" fillId="0" borderId="0" xfId="0" applyFont="1" applyAlignment="1">
      <alignment horizontal="centerContinuous" vertical="center"/>
    </xf>
    <xf numFmtId="0" fontId="17" fillId="0" borderId="0" xfId="0" applyFont="1" applyAlignment="1">
      <alignment horizontal="center"/>
    </xf>
    <xf numFmtId="0" fontId="0" fillId="0" borderId="0" xfId="0" applyAlignment="1">
      <alignment vertical="top"/>
    </xf>
    <xf numFmtId="0" fontId="0" fillId="0" borderId="0" xfId="0" applyAlignment="1">
      <alignment vertical="top" wrapText="1"/>
    </xf>
    <xf numFmtId="0" fontId="25" fillId="3" borderId="18" xfId="4" applyAlignment="1">
      <alignment horizontal="center" vertical="top" wrapText="1"/>
    </xf>
    <xf numFmtId="0" fontId="27" fillId="0" borderId="0" xfId="5" applyFont="1" applyAlignment="1">
      <alignment horizontal="right" vertical="center"/>
    </xf>
    <xf numFmtId="0" fontId="30" fillId="0" borderId="0" xfId="0" applyFont="1" applyAlignment="1">
      <alignment vertical="top"/>
    </xf>
    <xf numFmtId="0" fontId="30" fillId="0" borderId="0" xfId="0" applyFont="1" applyAlignment="1">
      <alignment vertical="top" wrapText="1"/>
    </xf>
    <xf numFmtId="49" fontId="29" fillId="4" borderId="19" xfId="6" applyNumberFormat="1" applyAlignment="1">
      <alignment vertical="top"/>
    </xf>
    <xf numFmtId="49" fontId="0" fillId="0" borderId="0" xfId="0" applyNumberFormat="1" applyAlignment="1">
      <alignment vertical="top"/>
    </xf>
    <xf numFmtId="49" fontId="9" fillId="0" borderId="7" xfId="0" applyNumberFormat="1" applyFont="1" applyBorder="1" applyAlignment="1" applyProtection="1">
      <alignment vertical="center" wrapText="1"/>
      <protection locked="0"/>
    </xf>
    <xf numFmtId="0" fontId="32" fillId="0" borderId="0" xfId="0" applyFont="1" applyAlignment="1">
      <alignment vertical="center"/>
    </xf>
    <xf numFmtId="0" fontId="32" fillId="0" borderId="20" xfId="0" applyFont="1" applyBorder="1" applyAlignment="1">
      <alignment vertical="center"/>
    </xf>
    <xf numFmtId="0" fontId="32" fillId="0" borderId="21" xfId="0" applyFont="1" applyBorder="1" applyAlignment="1">
      <alignment vertical="center"/>
    </xf>
    <xf numFmtId="0" fontId="32" fillId="0" borderId="22" xfId="0" applyFont="1" applyBorder="1" applyAlignment="1">
      <alignment vertical="center"/>
    </xf>
    <xf numFmtId="0" fontId="33" fillId="5" borderId="19" xfId="7" applyAlignment="1">
      <alignment vertical="top"/>
    </xf>
    <xf numFmtId="0" fontId="9" fillId="0" borderId="7" xfId="0" applyFont="1" applyBorder="1" applyAlignment="1" applyProtection="1">
      <alignment vertical="top" wrapText="1"/>
      <protection locked="0"/>
    </xf>
    <xf numFmtId="14" fontId="14" fillId="0" borderId="15" xfId="0" applyNumberFormat="1" applyFont="1" applyBorder="1" applyAlignment="1" applyProtection="1">
      <alignment horizontal="center" vertical="center"/>
      <protection locked="0"/>
    </xf>
    <xf numFmtId="44" fontId="9" fillId="0" borderId="7" xfId="1" applyNumberFormat="1" applyFont="1" applyBorder="1" applyAlignment="1" applyProtection="1">
      <alignment horizontal="right" vertical="center"/>
      <protection locked="0"/>
    </xf>
    <xf numFmtId="0" fontId="0" fillId="0" borderId="0" xfId="0" quotePrefix="1" applyAlignment="1">
      <alignment vertical="top"/>
    </xf>
    <xf numFmtId="0" fontId="34" fillId="0" borderId="0" xfId="8" applyAlignment="1">
      <alignment vertical="top"/>
    </xf>
    <xf numFmtId="0" fontId="29" fillId="4" borderId="19" xfId="6" applyAlignment="1">
      <alignment vertical="top"/>
    </xf>
    <xf numFmtId="0" fontId="33" fillId="5" borderId="19" xfId="7" applyAlignment="1">
      <alignment horizontal="center" vertical="top" wrapText="1"/>
    </xf>
    <xf numFmtId="0" fontId="35" fillId="0" borderId="0" xfId="0" applyFont="1" applyAlignment="1">
      <alignment vertical="center"/>
    </xf>
    <xf numFmtId="0" fontId="35" fillId="0" borderId="20" xfId="0" applyFont="1" applyBorder="1" applyAlignment="1">
      <alignment vertical="center"/>
    </xf>
    <xf numFmtId="0" fontId="35" fillId="0" borderId="21" xfId="0" applyFont="1" applyBorder="1" applyAlignment="1">
      <alignment vertical="center"/>
    </xf>
    <xf numFmtId="0" fontId="35" fillId="0" borderId="22" xfId="0" applyFont="1" applyBorder="1" applyAlignment="1">
      <alignment vertical="center"/>
    </xf>
    <xf numFmtId="0" fontId="29" fillId="4" borderId="19" xfId="6"/>
    <xf numFmtId="0" fontId="31" fillId="3" borderId="18" xfId="5" applyFont="1" applyFill="1" applyBorder="1"/>
    <xf numFmtId="164" fontId="14" fillId="0" borderId="0" xfId="0" applyNumberFormat="1" applyFont="1" applyAlignment="1">
      <alignment vertical="center"/>
    </xf>
    <xf numFmtId="14" fontId="11" fillId="0" borderId="27" xfId="0" applyNumberFormat="1" applyFont="1" applyBorder="1" applyAlignment="1">
      <alignment horizontal="right" vertical="center" wrapText="1"/>
    </xf>
    <xf numFmtId="0" fontId="13" fillId="0" borderId="10" xfId="0" applyFont="1" applyBorder="1"/>
    <xf numFmtId="0" fontId="11" fillId="0" borderId="29" xfId="0" applyFont="1" applyBorder="1"/>
    <xf numFmtId="0" fontId="11" fillId="0" borderId="9" xfId="0" applyFont="1" applyBorder="1"/>
    <xf numFmtId="0" fontId="11" fillId="0" borderId="9" xfId="0" applyFont="1" applyBorder="1" applyAlignment="1">
      <alignment horizontal="center" wrapText="1"/>
    </xf>
    <xf numFmtId="2" fontId="11" fillId="0" borderId="30" xfId="0" applyNumberFormat="1" applyFont="1" applyBorder="1" applyAlignment="1">
      <alignment horizontal="left" vertical="center"/>
    </xf>
    <xf numFmtId="0" fontId="11" fillId="0" borderId="34" xfId="0" applyFont="1" applyBorder="1" applyAlignment="1">
      <alignment horizontal="right" vertical="center"/>
    </xf>
    <xf numFmtId="2" fontId="11" fillId="0" borderId="30" xfId="0" applyNumberFormat="1" applyFont="1" applyBorder="1" applyAlignment="1">
      <alignment horizontal="right" vertical="center"/>
    </xf>
    <xf numFmtId="0" fontId="11" fillId="0" borderId="34" xfId="2" applyNumberFormat="1" applyFont="1" applyFill="1" applyBorder="1" applyAlignment="1" applyProtection="1">
      <alignment horizontal="right" vertical="center"/>
    </xf>
    <xf numFmtId="0" fontId="16" fillId="2" borderId="35" xfId="0" applyFont="1" applyFill="1" applyBorder="1" applyAlignment="1">
      <alignment horizontal="left" vertical="center"/>
    </xf>
    <xf numFmtId="14" fontId="12" fillId="2" borderId="36" xfId="0" applyNumberFormat="1" applyFont="1" applyFill="1" applyBorder="1" applyAlignment="1">
      <alignment horizontal="left"/>
    </xf>
    <xf numFmtId="2" fontId="3" fillId="2" borderId="1" xfId="0" applyNumberFormat="1" applyFont="1" applyFill="1" applyBorder="1" applyAlignment="1">
      <alignment horizontal="left" vertical="center"/>
    </xf>
    <xf numFmtId="1" fontId="3" fillId="2" borderId="1" xfId="0" applyNumberFormat="1" applyFont="1" applyFill="1" applyBorder="1" applyAlignment="1">
      <alignment horizontal="left" vertical="center"/>
    </xf>
    <xf numFmtId="1" fontId="3" fillId="2" borderId="38" xfId="0" applyNumberFormat="1" applyFont="1" applyFill="1" applyBorder="1" applyAlignment="1">
      <alignment horizontal="left" vertical="center"/>
    </xf>
    <xf numFmtId="0" fontId="11" fillId="0" borderId="39" xfId="0" applyFont="1" applyBorder="1" applyAlignment="1">
      <alignment horizontal="center" vertical="center"/>
    </xf>
    <xf numFmtId="44" fontId="9" fillId="0" borderId="26" xfId="2" applyFont="1" applyBorder="1" applyAlignment="1" applyProtection="1">
      <alignment horizontal="right" vertical="center"/>
      <protection locked="0"/>
    </xf>
    <xf numFmtId="44" fontId="9" fillId="0" borderId="8" xfId="2" applyFont="1" applyBorder="1" applyAlignment="1" applyProtection="1">
      <alignment horizontal="right" vertical="center"/>
      <protection locked="0"/>
    </xf>
    <xf numFmtId="44" fontId="9" fillId="0" borderId="40" xfId="2" applyFont="1" applyBorder="1" applyAlignment="1" applyProtection="1">
      <alignment horizontal="right" vertical="center"/>
      <protection locked="0"/>
    </xf>
    <xf numFmtId="14" fontId="14" fillId="2" borderId="2" xfId="0" applyNumberFormat="1" applyFont="1" applyFill="1" applyBorder="1" applyAlignment="1">
      <alignment horizontal="left"/>
    </xf>
    <xf numFmtId="14" fontId="14" fillId="2" borderId="2" xfId="0" applyNumberFormat="1" applyFont="1" applyFill="1" applyBorder="1" applyAlignment="1">
      <alignment horizontal="right" vertical="center"/>
    </xf>
    <xf numFmtId="0" fontId="6" fillId="0" borderId="4" xfId="0" applyFont="1" applyBorder="1" applyAlignment="1">
      <alignment horizontal="center" vertical="center" wrapText="1"/>
    </xf>
    <xf numFmtId="49" fontId="39" fillId="4" borderId="19" xfId="6" applyNumberFormat="1" applyFont="1" applyAlignment="1">
      <alignment vertical="top"/>
    </xf>
    <xf numFmtId="0" fontId="23" fillId="0" borderId="0" xfId="3" applyAlignment="1">
      <alignment vertical="top" wrapText="1"/>
    </xf>
    <xf numFmtId="0" fontId="37" fillId="0" borderId="23" xfId="10" applyAlignment="1">
      <alignment vertical="top"/>
    </xf>
    <xf numFmtId="0" fontId="37" fillId="0" borderId="23" xfId="10" applyAlignment="1">
      <alignment vertical="top" wrapText="1"/>
    </xf>
    <xf numFmtId="0" fontId="38" fillId="0" borderId="24" xfId="11" applyAlignment="1">
      <alignment vertical="top" wrapText="1"/>
    </xf>
    <xf numFmtId="0" fontId="30" fillId="6" borderId="41" xfId="12" applyFont="1" applyBorder="1" applyAlignment="1">
      <alignment horizontal="center" vertical="center"/>
    </xf>
    <xf numFmtId="0" fontId="30" fillId="0" borderId="0" xfId="0" applyFont="1" applyAlignment="1">
      <alignment horizontal="center" vertical="center" wrapText="1"/>
    </xf>
    <xf numFmtId="0" fontId="0" fillId="0" borderId="42" xfId="0" applyBorder="1" applyAlignment="1">
      <alignment vertical="top"/>
    </xf>
    <xf numFmtId="0" fontId="30" fillId="0" borderId="42" xfId="0" applyFont="1" applyBorder="1" applyAlignment="1">
      <alignment horizontal="center" vertical="center"/>
    </xf>
    <xf numFmtId="0" fontId="41" fillId="0" borderId="42" xfId="9" applyFont="1" applyBorder="1" applyAlignment="1">
      <alignment horizontal="center" vertical="center"/>
    </xf>
    <xf numFmtId="0" fontId="23" fillId="0" borderId="0" xfId="3" applyAlignment="1">
      <alignment horizontal="left" vertical="top" wrapText="1" indent="1"/>
    </xf>
    <xf numFmtId="0" fontId="0" fillId="0" borderId="7" xfId="0" applyBorder="1" applyAlignment="1">
      <alignment horizontal="center" vertical="top"/>
    </xf>
    <xf numFmtId="0" fontId="43" fillId="8" borderId="0" xfId="9" applyFont="1" applyFill="1" applyAlignment="1">
      <alignment horizontal="centerContinuous" vertical="center"/>
    </xf>
    <xf numFmtId="0" fontId="44" fillId="8" borderId="0" xfId="0" applyFont="1" applyFill="1" applyAlignment="1">
      <alignment horizontal="centerContinuous" vertical="center"/>
    </xf>
    <xf numFmtId="0" fontId="3" fillId="8" borderId="0" xfId="0" applyFont="1" applyFill="1" applyAlignment="1">
      <alignment horizontal="centerContinuous" vertical="center"/>
    </xf>
    <xf numFmtId="0" fontId="11" fillId="8" borderId="30" xfId="0" applyFont="1" applyFill="1" applyBorder="1" applyAlignment="1">
      <alignment horizontal="centerContinuous" vertical="center"/>
    </xf>
    <xf numFmtId="0" fontId="11" fillId="8" borderId="7" xfId="0" applyFont="1" applyFill="1" applyBorder="1" applyAlignment="1">
      <alignment horizontal="centerContinuous" vertical="center"/>
    </xf>
    <xf numFmtId="0" fontId="11" fillId="8" borderId="9" xfId="0" applyFont="1" applyFill="1" applyBorder="1" applyAlignment="1">
      <alignment horizontal="centerContinuous" vertical="center"/>
    </xf>
    <xf numFmtId="0" fontId="22" fillId="8" borderId="31" xfId="0" applyFont="1" applyFill="1" applyBorder="1" applyAlignment="1">
      <alignment horizontal="centerContinuous" vertical="center"/>
    </xf>
    <xf numFmtId="0" fontId="11" fillId="8" borderId="32" xfId="0" applyFont="1" applyFill="1" applyBorder="1" applyAlignment="1">
      <alignment horizontal="centerContinuous" vertical="center"/>
    </xf>
    <xf numFmtId="0" fontId="11" fillId="8" borderId="33" xfId="0" applyFont="1" applyFill="1" applyBorder="1" applyAlignment="1">
      <alignment horizontal="centerContinuous" vertical="center"/>
    </xf>
    <xf numFmtId="167" fontId="23" fillId="0" borderId="4" xfId="3" applyNumberFormat="1" applyFill="1" applyBorder="1" applyAlignment="1" applyProtection="1">
      <alignment horizontal="center" vertical="center"/>
    </xf>
    <xf numFmtId="15" fontId="14" fillId="0" borderId="0" xfId="0" applyNumberFormat="1" applyFont="1"/>
    <xf numFmtId="0" fontId="14" fillId="0" borderId="0" xfId="0" quotePrefix="1" applyFont="1"/>
    <xf numFmtId="0" fontId="18" fillId="0" borderId="0" xfId="0" applyFont="1" applyAlignment="1">
      <alignment horizontal="center"/>
    </xf>
    <xf numFmtId="0" fontId="0" fillId="0" borderId="0" xfId="0" applyAlignment="1">
      <alignment horizontal="right" vertical="top"/>
    </xf>
    <xf numFmtId="0" fontId="38" fillId="0" borderId="24" xfId="11" applyAlignment="1">
      <alignment horizontal="right" vertical="top"/>
    </xf>
    <xf numFmtId="0" fontId="42" fillId="0" borderId="0" xfId="0" applyFont="1" applyAlignment="1">
      <alignment horizontal="right" vertical="top"/>
    </xf>
    <xf numFmtId="0" fontId="30" fillId="0" borderId="0" xfId="12" applyFont="1" applyFill="1" applyBorder="1" applyAlignment="1">
      <alignment horizontal="right" vertical="top"/>
    </xf>
    <xf numFmtId="0" fontId="31" fillId="0" borderId="0" xfId="5" applyFont="1" applyAlignment="1">
      <alignment horizontal="right" vertical="top"/>
    </xf>
    <xf numFmtId="0" fontId="38" fillId="0" borderId="24" xfId="11" quotePrefix="1" applyAlignment="1">
      <alignment vertical="top" wrapText="1"/>
    </xf>
    <xf numFmtId="0" fontId="30" fillId="0" borderId="42" xfId="0" applyFont="1" applyBorder="1" applyAlignment="1">
      <alignment vertical="center"/>
    </xf>
    <xf numFmtId="0" fontId="11" fillId="0" borderId="9" xfId="0" applyFont="1" applyBorder="1" applyAlignment="1">
      <alignment horizontal="center"/>
    </xf>
    <xf numFmtId="14" fontId="30" fillId="0" borderId="0" xfId="12" applyNumberFormat="1" applyFont="1" applyFill="1" applyBorder="1" applyAlignment="1">
      <alignment horizontal="right" vertical="top"/>
    </xf>
    <xf numFmtId="0" fontId="30" fillId="6" borderId="25" xfId="12" applyFont="1" applyAlignment="1">
      <alignment horizontal="center" vertical="top"/>
    </xf>
    <xf numFmtId="0" fontId="30" fillId="7" borderId="0" xfId="0" applyFont="1" applyFill="1" applyAlignment="1">
      <alignment horizontal="right" vertical="top"/>
    </xf>
    <xf numFmtId="22" fontId="0" fillId="0" borderId="0" xfId="0" applyNumberFormat="1" applyAlignment="1">
      <alignment horizontal="left" vertical="top" wrapText="1"/>
    </xf>
    <xf numFmtId="22" fontId="29" fillId="4" borderId="19" xfId="6" applyNumberFormat="1"/>
    <xf numFmtId="0" fontId="18" fillId="0" borderId="1" xfId="0" applyFont="1" applyBorder="1" applyAlignment="1">
      <alignment horizontal="center"/>
    </xf>
    <xf numFmtId="0" fontId="11" fillId="0" borderId="30" xfId="0" applyFont="1" applyBorder="1" applyAlignment="1">
      <alignment horizontal="right" vertical="center" wrapText="1"/>
    </xf>
    <xf numFmtId="0" fontId="11" fillId="0" borderId="43" xfId="0" applyFont="1" applyBorder="1" applyAlignment="1">
      <alignment horizontal="right" vertical="center" wrapText="1"/>
    </xf>
    <xf numFmtId="0" fontId="23" fillId="0" borderId="0" xfId="3"/>
    <xf numFmtId="0" fontId="23" fillId="0" borderId="0" xfId="3" applyBorder="1" applyAlignment="1">
      <alignment horizontal="center" vertical="top"/>
    </xf>
    <xf numFmtId="0" fontId="5" fillId="8" borderId="29" xfId="0" applyFont="1" applyFill="1" applyBorder="1" applyAlignment="1">
      <alignment horizontal="centerContinuous" vertical="center"/>
    </xf>
    <xf numFmtId="49" fontId="9" fillId="0" borderId="11" xfId="0" applyNumberFormat="1" applyFont="1" applyBorder="1" applyAlignment="1" applyProtection="1">
      <alignment vertical="center" wrapText="1"/>
      <protection locked="0"/>
    </xf>
    <xf numFmtId="0" fontId="9" fillId="0" borderId="11" xfId="0" applyFont="1" applyBorder="1" applyAlignment="1" applyProtection="1">
      <alignment vertical="top" wrapText="1"/>
      <protection locked="0"/>
    </xf>
    <xf numFmtId="44" fontId="9" fillId="0" borderId="11" xfId="1" applyNumberFormat="1" applyFont="1" applyBorder="1" applyAlignment="1" applyProtection="1">
      <alignment horizontal="right" vertical="center"/>
      <protection locked="0"/>
    </xf>
    <xf numFmtId="44" fontId="9" fillId="0" borderId="11" xfId="2" applyFont="1" applyBorder="1" applyAlignment="1" applyProtection="1">
      <alignment horizontal="right" vertical="center"/>
      <protection locked="0"/>
    </xf>
    <xf numFmtId="49" fontId="9" fillId="0" borderId="5" xfId="0" applyNumberFormat="1" applyFont="1" applyBorder="1" applyAlignment="1" applyProtection="1">
      <alignment vertical="center" wrapText="1"/>
      <protection locked="0"/>
    </xf>
    <xf numFmtId="0" fontId="9" fillId="0" borderId="5" xfId="0" applyFont="1" applyBorder="1" applyAlignment="1" applyProtection="1">
      <alignment vertical="top" wrapText="1"/>
      <protection locked="0"/>
    </xf>
    <xf numFmtId="44" fontId="9" fillId="0" borderId="5" xfId="1" applyNumberFormat="1" applyFont="1" applyBorder="1" applyAlignment="1" applyProtection="1">
      <alignment horizontal="right" vertical="center"/>
      <protection locked="0"/>
    </xf>
    <xf numFmtId="44" fontId="9" fillId="0" borderId="5" xfId="2" applyFont="1" applyBorder="1" applyAlignment="1" applyProtection="1">
      <alignment horizontal="right" vertical="center"/>
      <protection locked="0"/>
    </xf>
    <xf numFmtId="166" fontId="9" fillId="0" borderId="11" xfId="1" applyNumberFormat="1" applyFont="1" applyBorder="1" applyAlignment="1" applyProtection="1">
      <alignment vertical="center"/>
      <protection locked="0"/>
    </xf>
    <xf numFmtId="166" fontId="9" fillId="0" borderId="7" xfId="1" applyNumberFormat="1" applyFont="1" applyBorder="1" applyAlignment="1" applyProtection="1">
      <alignment vertical="center"/>
      <protection locked="0"/>
    </xf>
    <xf numFmtId="166" fontId="9" fillId="0" borderId="5" xfId="1" applyNumberFormat="1" applyFont="1" applyBorder="1" applyAlignment="1" applyProtection="1">
      <alignment vertical="center"/>
      <protection locked="0"/>
    </xf>
    <xf numFmtId="166" fontId="11" fillId="0" borderId="11" xfId="2" applyNumberFormat="1" applyFont="1" applyFill="1" applyBorder="1" applyAlignment="1" applyProtection="1">
      <alignment vertical="center"/>
    </xf>
    <xf numFmtId="44" fontId="11" fillId="0" borderId="11" xfId="2" applyFont="1" applyFill="1" applyBorder="1" applyAlignment="1" applyProtection="1">
      <alignment vertical="center"/>
    </xf>
    <xf numFmtId="44" fontId="11" fillId="0" borderId="14" xfId="2" applyFont="1" applyFill="1" applyBorder="1" applyAlignment="1" applyProtection="1">
      <alignment vertical="center"/>
    </xf>
    <xf numFmtId="44" fontId="11" fillId="0" borderId="3" xfId="2" applyFont="1" applyFill="1" applyBorder="1" applyAlignment="1" applyProtection="1">
      <alignment vertical="center"/>
    </xf>
    <xf numFmtId="44" fontId="11" fillId="0" borderId="34" xfId="2" applyFont="1" applyBorder="1" applyAlignment="1" applyProtection="1">
      <alignment vertical="center"/>
    </xf>
    <xf numFmtId="44" fontId="11" fillId="0" borderId="39" xfId="2" applyFont="1" applyFill="1" applyBorder="1" applyAlignment="1" applyProtection="1">
      <alignment vertical="center"/>
    </xf>
    <xf numFmtId="44" fontId="11" fillId="0" borderId="15" xfId="2" applyFont="1" applyFill="1" applyBorder="1" applyAlignment="1" applyProtection="1">
      <alignment vertical="center"/>
      <protection locked="0"/>
    </xf>
    <xf numFmtId="44" fontId="11" fillId="0" borderId="12" xfId="2" applyFont="1" applyFill="1" applyBorder="1" applyAlignment="1" applyProtection="1">
      <alignment vertical="center"/>
    </xf>
    <xf numFmtId="168" fontId="11" fillId="0" borderId="7" xfId="2" applyNumberFormat="1" applyFont="1" applyFill="1" applyBorder="1" applyAlignment="1" applyProtection="1">
      <alignment vertical="center"/>
    </xf>
    <xf numFmtId="0" fontId="23" fillId="4" borderId="19" xfId="3" applyFill="1" applyBorder="1"/>
    <xf numFmtId="44" fontId="11" fillId="0" borderId="28" xfId="0" applyNumberFormat="1" applyFont="1" applyBorder="1" applyAlignment="1">
      <alignment horizontal="right" vertical="center"/>
    </xf>
    <xf numFmtId="0" fontId="11" fillId="0" borderId="46" xfId="0" applyFont="1" applyBorder="1" applyAlignment="1">
      <alignment horizontal="right" vertical="center"/>
    </xf>
    <xf numFmtId="0" fontId="11" fillId="0" borderId="11"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14" fontId="11" fillId="9" borderId="37" xfId="0" applyNumberFormat="1" applyFont="1" applyFill="1" applyBorder="1" applyAlignment="1">
      <alignment horizontal="left" vertical="top"/>
    </xf>
    <xf numFmtId="0" fontId="3" fillId="9" borderId="1" xfId="0" applyFont="1" applyFill="1" applyBorder="1" applyAlignment="1">
      <alignment horizontal="left" vertical="center"/>
    </xf>
    <xf numFmtId="14" fontId="12" fillId="9" borderId="29" xfId="0" applyNumberFormat="1" applyFont="1" applyFill="1" applyBorder="1" applyAlignment="1">
      <alignment horizontal="left"/>
    </xf>
    <xf numFmtId="0" fontId="3" fillId="9" borderId="32" xfId="0" applyFont="1" applyFill="1" applyBorder="1" applyAlignment="1">
      <alignment horizontal="left" vertical="center"/>
    </xf>
    <xf numFmtId="2" fontId="3" fillId="9" borderId="33" xfId="0" applyNumberFormat="1" applyFont="1" applyFill="1" applyBorder="1" applyAlignment="1">
      <alignment horizontal="left" vertical="center"/>
    </xf>
    <xf numFmtId="2" fontId="3" fillId="9" borderId="38" xfId="0" applyNumberFormat="1" applyFont="1" applyFill="1" applyBorder="1" applyAlignment="1">
      <alignment horizontal="left" vertical="center"/>
    </xf>
    <xf numFmtId="0" fontId="33" fillId="5" borderId="19" xfId="7"/>
    <xf numFmtId="49" fontId="29" fillId="4" borderId="19" xfId="6" applyNumberFormat="1"/>
    <xf numFmtId="49" fontId="0" fillId="0" borderId="0" xfId="0" applyNumberFormat="1"/>
    <xf numFmtId="0" fontId="32" fillId="0" borderId="47" xfId="0" applyFont="1" applyBorder="1" applyAlignment="1">
      <alignment vertical="center"/>
    </xf>
    <xf numFmtId="0" fontId="30" fillId="0" borderId="0" xfId="0" applyFont="1" applyAlignment="1">
      <alignment horizontal="right" vertical="top"/>
    </xf>
    <xf numFmtId="0" fontId="42" fillId="0" borderId="0" xfId="12" applyFont="1" applyFill="1" applyBorder="1" applyAlignment="1">
      <alignment horizontal="right" vertical="top"/>
    </xf>
    <xf numFmtId="0" fontId="20" fillId="0" borderId="0" xfId="0" applyFont="1" applyAlignment="1">
      <alignment horizontal="center" vertical="top"/>
    </xf>
    <xf numFmtId="1" fontId="45" fillId="0" borderId="0" xfId="0" applyNumberFormat="1" applyFont="1" applyAlignment="1">
      <alignment horizontal="left"/>
    </xf>
    <xf numFmtId="14" fontId="12" fillId="0" borderId="0" xfId="0" applyNumberFormat="1" applyFont="1"/>
    <xf numFmtId="0" fontId="20" fillId="0" borderId="0" xfId="0" applyFont="1" applyAlignment="1">
      <alignment horizontal="right" vertical="top"/>
    </xf>
    <xf numFmtId="0" fontId="21" fillId="0" borderId="0" xfId="0" applyFont="1" applyAlignment="1">
      <alignment horizontal="right"/>
    </xf>
    <xf numFmtId="2" fontId="20" fillId="0" borderId="0" xfId="0" applyNumberFormat="1" applyFont="1" applyAlignment="1">
      <alignment horizontal="right" vertical="top"/>
    </xf>
    <xf numFmtId="14" fontId="11" fillId="0" borderId="0" xfId="0" applyNumberFormat="1" applyFont="1"/>
    <xf numFmtId="169" fontId="9" fillId="0" borderId="44" xfId="0" applyNumberFormat="1" applyFont="1" applyBorder="1" applyAlignment="1" applyProtection="1">
      <alignment horizontal="right" vertical="center"/>
      <protection locked="0"/>
    </xf>
    <xf numFmtId="169" fontId="9" fillId="0" borderId="6" xfId="0" applyNumberFormat="1" applyFont="1" applyBorder="1" applyAlignment="1" applyProtection="1">
      <alignment horizontal="right" vertical="center"/>
      <protection locked="0"/>
    </xf>
    <xf numFmtId="169" fontId="9" fillId="0" borderId="45" xfId="0" applyNumberFormat="1" applyFont="1" applyBorder="1" applyAlignment="1" applyProtection="1">
      <alignment horizontal="right" vertical="center"/>
      <protection locked="0"/>
    </xf>
    <xf numFmtId="169" fontId="11" fillId="0" borderId="15" xfId="0" applyNumberFormat="1" applyFont="1" applyBorder="1" applyAlignment="1" applyProtection="1">
      <alignment horizontal="left" vertical="center"/>
      <protection locked="0"/>
    </xf>
    <xf numFmtId="169" fontId="11" fillId="0" borderId="15" xfId="0" applyNumberFormat="1" applyFont="1" applyBorder="1" applyAlignment="1" applyProtection="1">
      <alignment vertical="center"/>
      <protection locked="0"/>
    </xf>
    <xf numFmtId="0" fontId="24" fillId="0" borderId="0" xfId="3" applyFont="1" applyAlignment="1" applyProtection="1">
      <alignment vertical="center"/>
      <protection hidden="1"/>
    </xf>
    <xf numFmtId="0" fontId="28" fillId="0" borderId="0" xfId="5" applyFont="1" applyAlignment="1" applyProtection="1">
      <alignment horizontal="center" vertical="center"/>
      <protection hidden="1"/>
    </xf>
    <xf numFmtId="0" fontId="3" fillId="0" borderId="0" xfId="0" applyFont="1" applyAlignment="1" applyProtection="1">
      <alignment horizontal="centerContinuous" vertical="top" wrapText="1"/>
      <protection hidden="1"/>
    </xf>
    <xf numFmtId="49" fontId="11" fillId="0" borderId="15" xfId="0" applyNumberFormat="1" applyFont="1" applyBorder="1" applyAlignment="1" applyProtection="1">
      <alignment vertical="center"/>
      <protection locked="0"/>
    </xf>
    <xf numFmtId="0" fontId="47" fillId="0" borderId="15" xfId="0" applyFont="1" applyBorder="1" applyAlignment="1" applyProtection="1">
      <alignment vertical="center"/>
      <protection locked="0"/>
    </xf>
    <xf numFmtId="0" fontId="0" fillId="0" borderId="48" xfId="0" applyBorder="1" applyAlignment="1">
      <alignment vertical="top" wrapText="1"/>
    </xf>
    <xf numFmtId="0" fontId="48" fillId="0" borderId="0" xfId="5" applyFont="1" applyAlignment="1">
      <alignment horizontal="right" vertical="center"/>
    </xf>
    <xf numFmtId="0" fontId="34" fillId="0" borderId="0" xfId="8"/>
    <xf numFmtId="170" fontId="29" fillId="4" borderId="19" xfId="6" applyNumberFormat="1"/>
    <xf numFmtId="49" fontId="11" fillId="0" borderId="13" xfId="0" applyNumberFormat="1" applyFont="1" applyBorder="1" applyAlignment="1" applyProtection="1">
      <alignment vertical="center"/>
      <protection locked="0"/>
    </xf>
    <xf numFmtId="49" fontId="11" fillId="0" borderId="16" xfId="0" applyNumberFormat="1" applyFont="1" applyBorder="1" applyAlignment="1" applyProtection="1">
      <alignment vertical="center"/>
      <protection locked="0"/>
    </xf>
    <xf numFmtId="49" fontId="11" fillId="0" borderId="17" xfId="0" applyNumberFormat="1" applyFont="1" applyBorder="1" applyAlignment="1" applyProtection="1">
      <alignment vertical="center"/>
      <protection locked="0"/>
    </xf>
  </cellXfs>
  <cellStyles count="13">
    <cellStyle name="Calculation" xfId="7" builtinId="22"/>
    <cellStyle name="Check Cell" xfId="4" builtinId="23"/>
    <cellStyle name="Comma" xfId="1" builtinId="3"/>
    <cellStyle name="Currency" xfId="2" builtinId="4"/>
    <cellStyle name="Explanatory Text" xfId="8" builtinId="53"/>
    <cellStyle name="Heading 1" xfId="10" builtinId="16"/>
    <cellStyle name="Heading 2" xfId="11" builtinId="17"/>
    <cellStyle name="Hyperlink" xfId="3" builtinId="8"/>
    <cellStyle name="Input" xfId="6" builtinId="20"/>
    <cellStyle name="Normal" xfId="0" builtinId="0"/>
    <cellStyle name="Note" xfId="12" builtinId="10"/>
    <cellStyle name="Title" xfId="9" builtinId="15"/>
    <cellStyle name="Warning Text" xfId="5" builtinId="11"/>
  </cellStyles>
  <dxfs count="10">
    <dxf>
      <fill>
        <patternFill>
          <bgColor rgb="FFFF0000"/>
        </patternFill>
      </fill>
    </dxf>
    <dxf>
      <font>
        <b/>
        <i val="0"/>
        <color rgb="FF00B050"/>
      </font>
    </dxf>
    <dxf>
      <font>
        <b val="0"/>
        <i/>
        <color rgb="FF00B050"/>
      </font>
    </dxf>
    <dxf>
      <font>
        <b val="0"/>
        <i/>
        <color rgb="FF00B050"/>
      </font>
    </dxf>
    <dxf>
      <fill>
        <patternFill>
          <bgColor rgb="FFFFFF00"/>
        </patternFill>
      </fill>
    </dxf>
    <dxf>
      <font>
        <b/>
        <i/>
        <color rgb="FFFF0000"/>
      </font>
      <border>
        <left style="thin">
          <color rgb="FFFF0000"/>
        </left>
        <right style="thin">
          <color rgb="FFFF0000"/>
        </right>
        <top style="thin">
          <color rgb="FFFF0000"/>
        </top>
        <bottom style="thin">
          <color rgb="FFFF0000"/>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baaqmd.gov/" TargetMode="External"/></Relationships>
</file>

<file path=xl/drawings/drawing1.xml><?xml version="1.0" encoding="utf-8"?>
<xdr:wsDr xmlns:xdr="http://schemas.openxmlformats.org/drawingml/2006/spreadsheetDrawing" xmlns:a="http://schemas.openxmlformats.org/drawingml/2006/main">
  <xdr:twoCellAnchor>
    <xdr:from>
      <xdr:col>0</xdr:col>
      <xdr:colOff>195785</xdr:colOff>
      <xdr:row>0</xdr:row>
      <xdr:rowOff>39250</xdr:rowOff>
    </xdr:from>
    <xdr:to>
      <xdr:col>0</xdr:col>
      <xdr:colOff>1170775</xdr:colOff>
      <xdr:row>1</xdr:row>
      <xdr:rowOff>1</xdr:rowOff>
    </xdr:to>
    <xdr:pic>
      <xdr:nvPicPr>
        <xdr:cNvPr id="4" name="Picture 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95785" y="39250"/>
          <a:ext cx="974990" cy="831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304801</xdr:colOff>
      <xdr:row>0</xdr:row>
      <xdr:rowOff>43114</xdr:rowOff>
    </xdr:from>
    <xdr:ext cx="285749" cy="214177"/>
    <xdr:pic>
      <xdr:nvPicPr>
        <xdr:cNvPr id="2" name="Picture 1">
          <a:hlinkClick xmlns:r="http://schemas.openxmlformats.org/officeDocument/2006/relationships" r:id="rId1"/>
          <a:extLst>
            <a:ext uri="{FF2B5EF4-FFF2-40B4-BE49-F238E27FC236}">
              <a16:creationId xmlns:a16="http://schemas.microsoft.com/office/drawing/2014/main" id="{9F4C79E8-B91B-4338-BF0B-9C1370F1296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277226" y="43114"/>
          <a:ext cx="285749" cy="214177"/>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p@baaqmd.gov" TargetMode="External"/><Relationship Id="rId2" Type="http://schemas.openxmlformats.org/officeDocument/2006/relationships/hyperlink" Target="http://www.gsa.gov/" TargetMode="External"/><Relationship Id="rId1" Type="http://schemas.openxmlformats.org/officeDocument/2006/relationships/hyperlink" Target="mailto:ap@baaqmd.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bminkowsky@baaqmd.gov" TargetMode="External"/><Relationship Id="rId2" Type="http://schemas.openxmlformats.org/officeDocument/2006/relationships/hyperlink" Target="mailto:ap@baaqmd.gov" TargetMode="External"/><Relationship Id="rId1" Type="http://schemas.openxmlformats.org/officeDocument/2006/relationships/hyperlink" Target="mailto:mhutson@baaqmd.gov"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www.gsa.gov/" TargetMode="Externa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T59"/>
  <sheetViews>
    <sheetView showGridLines="0" tabSelected="1" zoomScale="70" zoomScaleNormal="70" zoomScaleSheetLayoutView="75" workbookViewId="0">
      <selection activeCell="D7" sqref="D7"/>
    </sheetView>
  </sheetViews>
  <sheetFormatPr defaultColWidth="9.28515625" defaultRowHeight="15" outlineLevelCol="1" x14ac:dyDescent="0.2"/>
  <cols>
    <col min="1" max="1" width="20.5703125" style="13" customWidth="1"/>
    <col min="2" max="2" width="53.42578125" style="13" customWidth="1"/>
    <col min="3" max="3" width="13.7109375" style="13" customWidth="1"/>
    <col min="4" max="4" width="15.5703125" style="13" bestFit="1" customWidth="1"/>
    <col min="5" max="5" width="17.5703125" style="13" customWidth="1"/>
    <col min="6" max="6" width="18.42578125" style="13" customWidth="1"/>
    <col min="7" max="10" width="15.5703125" style="13" customWidth="1"/>
    <col min="11" max="11" width="16.42578125" style="13" customWidth="1"/>
    <col min="12" max="12" width="9.28515625" style="13"/>
    <col min="13" max="14" width="10.5703125" style="87" hidden="1" customWidth="1" outlineLevel="1"/>
    <col min="15" max="16" width="9.85546875" style="87" hidden="1" customWidth="1" outlineLevel="1"/>
    <col min="17" max="17" width="9.85546875" style="99" hidden="1" customWidth="1" outlineLevel="1"/>
    <col min="18" max="18" width="25.28515625" style="13" hidden="1" customWidth="1" outlineLevel="1"/>
    <col min="19" max="19" width="9.28515625" style="13" hidden="1" customWidth="1" outlineLevel="1"/>
    <col min="20" max="20" width="9.28515625" style="13" collapsed="1"/>
    <col min="21" max="16384" width="9.28515625" style="13"/>
  </cols>
  <sheetData>
    <row r="1" spans="1:19" ht="68.25" customHeight="1" thickTop="1" thickBot="1" x14ac:dyDescent="0.3">
      <c r="A1" s="9"/>
      <c r="B1" s="139" t="str">
        <f>"EMPLOYEE EXPENSE FORM - "&amp;CalendarYear</f>
        <v>EMPLOYEE EXPENSE FORM - 2026</v>
      </c>
      <c r="C1" s="140"/>
      <c r="D1" s="140"/>
      <c r="E1" s="140"/>
      <c r="F1" s="140"/>
      <c r="G1" s="140"/>
      <c r="H1" s="140"/>
      <c r="I1" s="140"/>
      <c r="J1" s="140"/>
      <c r="K1" s="141"/>
      <c r="M1" s="80" t="s">
        <v>0</v>
      </c>
      <c r="N1" s="80" t="s">
        <v>1</v>
      </c>
      <c r="O1" s="80" t="s">
        <v>2</v>
      </c>
      <c r="P1" s="80" t="s">
        <v>3</v>
      </c>
      <c r="Q1" s="98" t="s">
        <v>4</v>
      </c>
      <c r="R1" s="104">
        <f>SUM($M:$O)</f>
        <v>3</v>
      </c>
      <c r="S1" s="13" t="str">
        <f>IF($R$1, "Invalidities Found", "No Invalidities Found")</f>
        <v>Invalidities Found</v>
      </c>
    </row>
    <row r="2" spans="1:19" ht="40.5" customHeight="1" thickTop="1" x14ac:dyDescent="0.35">
      <c r="A2" s="9"/>
      <c r="B2" s="1"/>
      <c r="C2" s="1"/>
      <c r="D2" s="1"/>
      <c r="E2" s="77" t="s">
        <v>5</v>
      </c>
      <c r="F2" s="6"/>
      <c r="H2" s="1"/>
      <c r="I2" s="1"/>
      <c r="J2" s="2"/>
      <c r="K2" s="223" t="str">
        <f>"Form Rev."&amp;CHAR(10)&amp;TEXT(RevisionDate, "yyyy-MM-dd")</f>
        <v>Form Rev.
2025-12-30</v>
      </c>
      <c r="R2" s="103">
        <v>2026</v>
      </c>
      <c r="S2" s="13" t="s">
        <v>6</v>
      </c>
    </row>
    <row r="3" spans="1:19" ht="21" customHeight="1" x14ac:dyDescent="0.25">
      <c r="A3" s="10"/>
      <c r="B3" s="3"/>
      <c r="C3" s="81"/>
      <c r="D3" s="227" t="s">
        <v>7</v>
      </c>
      <c r="E3" s="221" t="str">
        <f>HYPERLINK($R$5, $R$5)</f>
        <v>ap@baaqmd.gov</v>
      </c>
      <c r="F3" s="6"/>
      <c r="H3" s="3"/>
      <c r="I3" s="3"/>
      <c r="J3" s="3"/>
      <c r="K3" s="3"/>
      <c r="R3" s="229">
        <v>0.72499999999999998</v>
      </c>
      <c r="S3" s="168" t="str">
        <f>HYPERLINK("https://www.gsa.gov/travel/plan-a-trip/transportation-airfare-rates-pov-rates-etc/privately-owned-vehicle-pov-mileage-reimbursement", "$/mi")</f>
        <v>$/mi</v>
      </c>
    </row>
    <row r="4" spans="1:19" ht="61.5" customHeight="1" thickBot="1" x14ac:dyDescent="0.3">
      <c r="A4" s="10"/>
      <c r="B4" s="3"/>
      <c r="C4" s="3"/>
      <c r="D4" s="3"/>
      <c r="E4" s="222" t="str">
        <f>IF(SUM(Missing_Primary,Missing_Travel,InvalidTotal),
    "Please fill out all required sections (yellow highlight).",
    IF(SUM(InvalidMeals),
        "Meals Per Diem *or* Meals may be entered, not both.",
        ""))</f>
        <v>Please fill out all required sections (yellow highlight).</v>
      </c>
      <c r="F4" s="2"/>
      <c r="H4" s="3"/>
      <c r="I4" s="3"/>
      <c r="J4" s="3"/>
      <c r="K4" s="3"/>
      <c r="R4" s="164">
        <v>46021.583333333336</v>
      </c>
      <c r="S4" s="13" t="s">
        <v>8</v>
      </c>
    </row>
    <row r="5" spans="1:19" ht="27.75" customHeight="1" thickTop="1" thickBot="1" x14ac:dyDescent="0.35">
      <c r="A5" s="75" t="s">
        <v>9</v>
      </c>
      <c r="B5" s="219"/>
      <c r="C5" s="149"/>
      <c r="D5" s="149"/>
      <c r="E5" s="14"/>
      <c r="F5" s="76"/>
      <c r="G5" s="170" t="s">
        <v>10</v>
      </c>
      <c r="H5" s="142"/>
      <c r="I5" s="143"/>
      <c r="J5" s="144"/>
      <c r="K5" s="69"/>
      <c r="M5" s="88">
        <f t="shared" ref="M5:M7" si="0">IF(ISBLANK($B5), 1)</f>
        <v>1</v>
      </c>
      <c r="R5" s="191" t="s">
        <v>11</v>
      </c>
      <c r="S5" s="13" t="s">
        <v>12</v>
      </c>
    </row>
    <row r="6" spans="1:19" ht="27.75" customHeight="1" thickTop="1" thickBot="1" x14ac:dyDescent="0.35">
      <c r="A6" s="75" t="s">
        <v>13</v>
      </c>
      <c r="B6" s="224"/>
      <c r="C6" s="149"/>
      <c r="D6" s="149"/>
      <c r="E6" s="14"/>
      <c r="F6" s="75" t="s">
        <v>14</v>
      </c>
      <c r="G6" s="219"/>
      <c r="H6" s="124"/>
      <c r="I6" s="125"/>
      <c r="J6" s="220"/>
      <c r="K6" s="105" t="s">
        <v>15</v>
      </c>
      <c r="M6" s="206">
        <f t="shared" si="0"/>
        <v>1</v>
      </c>
      <c r="N6" s="88" t="b">
        <f>IF(COUNTA($G$6:$G$8)+COUNTIF($Q:$Q, TRUE), IF(ISBLANK($G6), 1))</f>
        <v>0</v>
      </c>
    </row>
    <row r="7" spans="1:19" ht="27.75" customHeight="1" thickTop="1" thickBot="1" x14ac:dyDescent="0.35">
      <c r="A7" s="75" t="s">
        <v>16</v>
      </c>
      <c r="B7" s="225" t="s">
        <v>363</v>
      </c>
      <c r="C7" s="150" t="s">
        <v>17</v>
      </c>
      <c r="D7" s="150"/>
      <c r="E7" s="4"/>
      <c r="F7" s="75" t="s">
        <v>18</v>
      </c>
      <c r="G7" s="230"/>
      <c r="H7" s="231"/>
      <c r="I7" s="231"/>
      <c r="J7" s="232"/>
      <c r="K7" s="70"/>
      <c r="M7" s="89" t="b">
        <f t="shared" si="0"/>
        <v>0</v>
      </c>
      <c r="N7" s="89" t="b">
        <f>IF(COUNTA($G$6:$G$8)+COUNTIF($Q:$Q, TRUE), IF(ISBLANK($G7), 1))</f>
        <v>0</v>
      </c>
    </row>
    <row r="8" spans="1:19" ht="27.75" customHeight="1" thickTop="1" thickBot="1" x14ac:dyDescent="0.35">
      <c r="A8" s="75" t="s">
        <v>19</v>
      </c>
      <c r="B8" s="224" t="s">
        <v>364</v>
      </c>
      <c r="C8" s="150" t="s">
        <v>17</v>
      </c>
      <c r="D8" s="150"/>
      <c r="E8" s="4"/>
      <c r="F8" s="75" t="s">
        <v>20</v>
      </c>
      <c r="G8" s="230"/>
      <c r="H8" s="231"/>
      <c r="I8" s="231"/>
      <c r="J8" s="232"/>
      <c r="K8" s="70"/>
      <c r="M8" s="90" t="b">
        <f>IF(ISBLANK($B8), 1)</f>
        <v>0</v>
      </c>
      <c r="N8" s="90" t="b">
        <f>IF(COUNTA($G$6:$G$8)+COUNTIF($Q:$Q, TRUE), IF(ISBLANK($G8), 1))</f>
        <v>0</v>
      </c>
    </row>
    <row r="9" spans="1:19" ht="15.75" thickTop="1" x14ac:dyDescent="0.2">
      <c r="A9" s="10"/>
      <c r="B9" s="10"/>
      <c r="C9" s="10"/>
      <c r="D9" s="10"/>
      <c r="E9" s="10"/>
      <c r="F9" s="10"/>
      <c r="G9" s="10"/>
      <c r="H9" s="10"/>
      <c r="I9" s="10"/>
      <c r="J9" s="10"/>
      <c r="K9" s="10"/>
    </row>
    <row r="10" spans="1:19" x14ac:dyDescent="0.2">
      <c r="A10" s="10"/>
      <c r="B10" s="10"/>
      <c r="C10" s="10"/>
      <c r="D10" s="10"/>
      <c r="E10" s="10"/>
      <c r="F10" s="10"/>
      <c r="G10" s="10"/>
      <c r="H10" s="4"/>
      <c r="I10" s="10"/>
      <c r="J10" s="10"/>
      <c r="K10" s="10"/>
    </row>
    <row r="11" spans="1:19" ht="36" x14ac:dyDescent="0.25">
      <c r="A11" s="108"/>
      <c r="B11" s="109"/>
      <c r="C11" s="159" t="s">
        <v>21</v>
      </c>
      <c r="D11" s="159" t="s">
        <v>22</v>
      </c>
      <c r="E11" s="110" t="s">
        <v>23</v>
      </c>
      <c r="F11" s="110" t="s">
        <v>24</v>
      </c>
      <c r="G11" s="142" t="s">
        <v>25</v>
      </c>
      <c r="H11" s="145"/>
      <c r="I11" s="146"/>
      <c r="J11" s="147"/>
      <c r="K11" s="109"/>
    </row>
    <row r="12" spans="1:19" ht="33" customHeight="1" thickBot="1" x14ac:dyDescent="0.25">
      <c r="A12" s="71" t="s">
        <v>26</v>
      </c>
      <c r="B12" s="71" t="s">
        <v>27</v>
      </c>
      <c r="C12" s="71" t="s">
        <v>28</v>
      </c>
      <c r="D12" s="71" t="s">
        <v>21</v>
      </c>
      <c r="E12" s="126" t="str">
        <f>CONCATENATE($R$2, "@ ", TEXT($R$3, "$#,###.00#"), "/mi")</f>
        <v>2026@ $.725/mi</v>
      </c>
      <c r="F12" s="148" t="s">
        <v>29</v>
      </c>
      <c r="G12" s="72" t="s">
        <v>30</v>
      </c>
      <c r="H12" s="72" t="s">
        <v>31</v>
      </c>
      <c r="I12" s="73" t="s">
        <v>32</v>
      </c>
      <c r="J12" s="73" t="s">
        <v>33</v>
      </c>
      <c r="K12" s="120" t="s">
        <v>34</v>
      </c>
    </row>
    <row r="13" spans="1:19" s="15" customFormat="1" ht="37.5" customHeight="1" thickTop="1" x14ac:dyDescent="0.25">
      <c r="A13" s="216"/>
      <c r="B13" s="171"/>
      <c r="C13" s="172"/>
      <c r="D13" s="194"/>
      <c r="E13" s="179"/>
      <c r="F13" s="173"/>
      <c r="G13" s="174"/>
      <c r="H13" s="174"/>
      <c r="I13" s="174"/>
      <c r="J13" s="121"/>
      <c r="K13" s="186">
        <f>SUM(F13:J13)+E13*$R$3</f>
        <v>0</v>
      </c>
      <c r="M13" s="88" t="b">
        <f t="shared" ref="M13:M27" si="1">IF(COUNTA($A13:$J13), ISBLANK($A13)+ISBLANK($B13)+ISBLANK($C13))</f>
        <v>0</v>
      </c>
      <c r="N13" s="87"/>
      <c r="O13" s="88" t="b">
        <f>IF(COUNTA($A13:$J13), IF(0&gt;=$K13, 1))</f>
        <v>0</v>
      </c>
      <c r="P13" s="88" t="b">
        <f>IF(2=COUNTA($F13:$G13), 1)</f>
        <v>0</v>
      </c>
      <c r="Q13" s="100" t="b">
        <f>IF(NOT(ISBLANK($C13)), VLOOKUP($C13, ACCOUNTS!$A:$D, 4, FALSE))</f>
        <v>0</v>
      </c>
    </row>
    <row r="14" spans="1:19" s="15" customFormat="1" ht="37.5" customHeight="1" x14ac:dyDescent="0.25">
      <c r="A14" s="217"/>
      <c r="B14" s="86"/>
      <c r="C14" s="92"/>
      <c r="D14" s="195"/>
      <c r="E14" s="180"/>
      <c r="F14" s="94"/>
      <c r="G14" s="7"/>
      <c r="H14" s="7"/>
      <c r="I14" s="7"/>
      <c r="J14" s="122"/>
      <c r="K14" s="186">
        <f t="shared" ref="K14:K27" si="2">SUM(F14:J14)+E14*$R$3</f>
        <v>0</v>
      </c>
      <c r="M14" s="89" t="b">
        <f t="shared" si="1"/>
        <v>0</v>
      </c>
      <c r="N14" s="87"/>
      <c r="O14" s="89" t="b">
        <f t="shared" ref="O14:O28" si="3">IF(COUNTA($A14:$J14), IF(0&gt;=$K14, 1))</f>
        <v>0</v>
      </c>
      <c r="P14" s="89" t="b">
        <f t="shared" ref="P14:P27" si="4">IF(2=COUNTA($F14:$G14), 1)</f>
        <v>0</v>
      </c>
      <c r="Q14" s="101" t="b">
        <f>IF(NOT(ISBLANK($C14)), VLOOKUP($C14, ACCOUNTS!$A:$D, 4, FALSE))</f>
        <v>0</v>
      </c>
    </row>
    <row r="15" spans="1:19" s="15" customFormat="1" ht="37.5" customHeight="1" x14ac:dyDescent="0.25">
      <c r="A15" s="217"/>
      <c r="B15" s="86"/>
      <c r="C15" s="92"/>
      <c r="D15" s="195"/>
      <c r="E15" s="180"/>
      <c r="F15" s="94"/>
      <c r="G15" s="7"/>
      <c r="H15" s="7"/>
      <c r="I15" s="7"/>
      <c r="J15" s="122"/>
      <c r="K15" s="186">
        <f t="shared" si="2"/>
        <v>0</v>
      </c>
      <c r="M15" s="89" t="b">
        <f t="shared" si="1"/>
        <v>0</v>
      </c>
      <c r="N15" s="87"/>
      <c r="O15" s="89" t="b">
        <f t="shared" si="3"/>
        <v>0</v>
      </c>
      <c r="P15" s="89" t="b">
        <f t="shared" si="4"/>
        <v>0</v>
      </c>
      <c r="Q15" s="101" t="b">
        <f>IF(NOT(ISBLANK($C15)), VLOOKUP($C15, ACCOUNTS!$A:$D, 4, FALSE))</f>
        <v>0</v>
      </c>
    </row>
    <row r="16" spans="1:19" s="15" customFormat="1" ht="37.5" customHeight="1" x14ac:dyDescent="0.25">
      <c r="A16" s="217"/>
      <c r="B16" s="86"/>
      <c r="C16" s="92"/>
      <c r="D16" s="195"/>
      <c r="E16" s="180"/>
      <c r="F16" s="94"/>
      <c r="G16" s="7"/>
      <c r="H16" s="7"/>
      <c r="I16" s="7"/>
      <c r="J16" s="122"/>
      <c r="K16" s="186">
        <f t="shared" si="2"/>
        <v>0</v>
      </c>
      <c r="M16" s="89" t="b">
        <f t="shared" si="1"/>
        <v>0</v>
      </c>
      <c r="N16" s="87"/>
      <c r="O16" s="89" t="b">
        <f t="shared" si="3"/>
        <v>0</v>
      </c>
      <c r="P16" s="89" t="b">
        <f t="shared" si="4"/>
        <v>0</v>
      </c>
      <c r="Q16" s="101" t="b">
        <f>IF(NOT(ISBLANK($C16)), VLOOKUP($C16, ACCOUNTS!$A:$D, 4, FALSE))</f>
        <v>0</v>
      </c>
    </row>
    <row r="17" spans="1:17" s="15" customFormat="1" ht="37.5" customHeight="1" x14ac:dyDescent="0.25">
      <c r="A17" s="217"/>
      <c r="B17" s="86"/>
      <c r="C17" s="92"/>
      <c r="D17" s="195"/>
      <c r="E17" s="180"/>
      <c r="F17" s="94"/>
      <c r="G17" s="7"/>
      <c r="H17" s="7"/>
      <c r="I17" s="7"/>
      <c r="J17" s="122"/>
      <c r="K17" s="186">
        <f t="shared" si="2"/>
        <v>0</v>
      </c>
      <c r="M17" s="89" t="b">
        <f t="shared" si="1"/>
        <v>0</v>
      </c>
      <c r="N17" s="87"/>
      <c r="O17" s="89" t="b">
        <f t="shared" si="3"/>
        <v>0</v>
      </c>
      <c r="P17" s="89" t="b">
        <f t="shared" si="4"/>
        <v>0</v>
      </c>
      <c r="Q17" s="101" t="b">
        <f>IF(NOT(ISBLANK($C17)), VLOOKUP($C17, ACCOUNTS!$A:$D, 4, FALSE))</f>
        <v>0</v>
      </c>
    </row>
    <row r="18" spans="1:17" s="15" customFormat="1" ht="37.5" customHeight="1" x14ac:dyDescent="0.25">
      <c r="A18" s="217"/>
      <c r="B18" s="86"/>
      <c r="C18" s="92"/>
      <c r="D18" s="195"/>
      <c r="E18" s="180"/>
      <c r="F18" s="94"/>
      <c r="G18" s="7"/>
      <c r="H18" s="7"/>
      <c r="I18" s="7"/>
      <c r="J18" s="122"/>
      <c r="K18" s="186">
        <f t="shared" si="2"/>
        <v>0</v>
      </c>
      <c r="M18" s="89" t="b">
        <f t="shared" si="1"/>
        <v>0</v>
      </c>
      <c r="N18" s="87"/>
      <c r="O18" s="89" t="b">
        <f t="shared" si="3"/>
        <v>0</v>
      </c>
      <c r="P18" s="89" t="b">
        <f t="shared" si="4"/>
        <v>0</v>
      </c>
      <c r="Q18" s="101" t="b">
        <f>IF(NOT(ISBLANK($C18)), VLOOKUP($C18, ACCOUNTS!$A:$D, 4, FALSE))</f>
        <v>0</v>
      </c>
    </row>
    <row r="19" spans="1:17" s="15" customFormat="1" ht="37.5" customHeight="1" x14ac:dyDescent="0.25">
      <c r="A19" s="217"/>
      <c r="B19" s="86"/>
      <c r="C19" s="92"/>
      <c r="D19" s="195"/>
      <c r="E19" s="180"/>
      <c r="F19" s="94"/>
      <c r="G19" s="7"/>
      <c r="H19" s="7"/>
      <c r="I19" s="7"/>
      <c r="J19" s="122"/>
      <c r="K19" s="186">
        <f t="shared" si="2"/>
        <v>0</v>
      </c>
      <c r="M19" s="89" t="b">
        <f t="shared" si="1"/>
        <v>0</v>
      </c>
      <c r="N19" s="87"/>
      <c r="O19" s="89" t="b">
        <f t="shared" si="3"/>
        <v>0</v>
      </c>
      <c r="P19" s="89" t="b">
        <f t="shared" si="4"/>
        <v>0</v>
      </c>
      <c r="Q19" s="101" t="b">
        <f>IF(NOT(ISBLANK($C19)), VLOOKUP($C19, ACCOUNTS!$A:$D, 4, FALSE))</f>
        <v>0</v>
      </c>
    </row>
    <row r="20" spans="1:17" s="15" customFormat="1" ht="37.5" customHeight="1" x14ac:dyDescent="0.25">
      <c r="A20" s="217"/>
      <c r="B20" s="86"/>
      <c r="C20" s="92"/>
      <c r="D20" s="195"/>
      <c r="E20" s="180"/>
      <c r="F20" s="94"/>
      <c r="G20" s="7"/>
      <c r="H20" s="7"/>
      <c r="I20" s="7"/>
      <c r="J20" s="122"/>
      <c r="K20" s="186">
        <f t="shared" ref="K20:K21" si="5">SUM(F20:J20)+E20*$R$3</f>
        <v>0</v>
      </c>
      <c r="M20" s="89" t="b">
        <f t="shared" si="1"/>
        <v>0</v>
      </c>
      <c r="N20" s="87"/>
      <c r="O20" s="89" t="b">
        <f t="shared" si="3"/>
        <v>0</v>
      </c>
      <c r="P20" s="89" t="b">
        <f t="shared" si="4"/>
        <v>0</v>
      </c>
      <c r="Q20" s="101" t="b">
        <f>IF(NOT(ISBLANK($C20)), VLOOKUP($C20, ACCOUNTS!$A:$D, 4, FALSE))</f>
        <v>0</v>
      </c>
    </row>
    <row r="21" spans="1:17" s="15" customFormat="1" ht="37.5" customHeight="1" x14ac:dyDescent="0.25">
      <c r="A21" s="217"/>
      <c r="B21" s="86"/>
      <c r="C21" s="92"/>
      <c r="D21" s="195"/>
      <c r="E21" s="180"/>
      <c r="F21" s="94"/>
      <c r="G21" s="7"/>
      <c r="H21" s="7"/>
      <c r="I21" s="7"/>
      <c r="J21" s="122"/>
      <c r="K21" s="186">
        <f t="shared" si="5"/>
        <v>0</v>
      </c>
      <c r="M21" s="89" t="b">
        <f t="shared" si="1"/>
        <v>0</v>
      </c>
      <c r="N21" s="87"/>
      <c r="O21" s="89" t="b">
        <f t="shared" si="3"/>
        <v>0</v>
      </c>
      <c r="P21" s="89" t="b">
        <f t="shared" si="4"/>
        <v>0</v>
      </c>
      <c r="Q21" s="101" t="b">
        <f>IF(NOT(ISBLANK($C21)), VLOOKUP($C21, ACCOUNTS!$A:$D, 4, FALSE))</f>
        <v>0</v>
      </c>
    </row>
    <row r="22" spans="1:17" s="15" customFormat="1" ht="37.5" customHeight="1" x14ac:dyDescent="0.25">
      <c r="A22" s="217"/>
      <c r="B22" s="86"/>
      <c r="C22" s="92"/>
      <c r="D22" s="195"/>
      <c r="E22" s="180"/>
      <c r="F22" s="94"/>
      <c r="G22" s="7"/>
      <c r="H22" s="7"/>
      <c r="I22" s="7"/>
      <c r="J22" s="122"/>
      <c r="K22" s="186">
        <f t="shared" si="2"/>
        <v>0</v>
      </c>
      <c r="M22" s="89" t="b">
        <f t="shared" si="1"/>
        <v>0</v>
      </c>
      <c r="N22" s="87"/>
      <c r="O22" s="89" t="b">
        <f t="shared" si="3"/>
        <v>0</v>
      </c>
      <c r="P22" s="89" t="b">
        <f t="shared" si="4"/>
        <v>0</v>
      </c>
      <c r="Q22" s="101" t="b">
        <f>IF(NOT(ISBLANK($C22)), VLOOKUP($C22, ACCOUNTS!$A:$D, 4, FALSE))</f>
        <v>0</v>
      </c>
    </row>
    <row r="23" spans="1:17" s="15" customFormat="1" ht="37.5" customHeight="1" x14ac:dyDescent="0.25">
      <c r="A23" s="217"/>
      <c r="B23" s="86"/>
      <c r="C23" s="92"/>
      <c r="D23" s="195"/>
      <c r="E23" s="180"/>
      <c r="F23" s="94"/>
      <c r="G23" s="7"/>
      <c r="H23" s="7"/>
      <c r="I23" s="7"/>
      <c r="J23" s="122"/>
      <c r="K23" s="186">
        <f t="shared" si="2"/>
        <v>0</v>
      </c>
      <c r="M23" s="89" t="b">
        <f t="shared" si="1"/>
        <v>0</v>
      </c>
      <c r="N23" s="87"/>
      <c r="O23" s="89" t="b">
        <f t="shared" si="3"/>
        <v>0</v>
      </c>
      <c r="P23" s="89" t="b">
        <f t="shared" si="4"/>
        <v>0</v>
      </c>
      <c r="Q23" s="101" t="b">
        <f>IF(NOT(ISBLANK($C23)), VLOOKUP($C23, ACCOUNTS!$A:$D, 4, FALSE))</f>
        <v>0</v>
      </c>
    </row>
    <row r="24" spans="1:17" s="15" customFormat="1" ht="37.5" customHeight="1" x14ac:dyDescent="0.25">
      <c r="A24" s="217"/>
      <c r="B24" s="86"/>
      <c r="C24" s="92"/>
      <c r="D24" s="195"/>
      <c r="E24" s="180"/>
      <c r="F24" s="94"/>
      <c r="G24" s="7"/>
      <c r="H24" s="7"/>
      <c r="I24" s="7"/>
      <c r="J24" s="122"/>
      <c r="K24" s="186">
        <f t="shared" si="2"/>
        <v>0</v>
      </c>
      <c r="M24" s="89" t="b">
        <f t="shared" si="1"/>
        <v>0</v>
      </c>
      <c r="N24" s="87"/>
      <c r="O24" s="89" t="b">
        <f t="shared" si="3"/>
        <v>0</v>
      </c>
      <c r="P24" s="89" t="b">
        <f t="shared" si="4"/>
        <v>0</v>
      </c>
      <c r="Q24" s="101" t="b">
        <f>IF(NOT(ISBLANK($C24)), VLOOKUP($C24, ACCOUNTS!$A:$D, 4, FALSE))</f>
        <v>0</v>
      </c>
    </row>
    <row r="25" spans="1:17" s="15" customFormat="1" ht="37.5" customHeight="1" x14ac:dyDescent="0.25">
      <c r="A25" s="217"/>
      <c r="B25" s="86"/>
      <c r="C25" s="92"/>
      <c r="D25" s="195"/>
      <c r="E25" s="180"/>
      <c r="F25" s="94"/>
      <c r="G25" s="57"/>
      <c r="H25" s="7"/>
      <c r="I25" s="7"/>
      <c r="J25" s="122"/>
      <c r="K25" s="186">
        <f t="shared" si="2"/>
        <v>0</v>
      </c>
      <c r="M25" s="89" t="b">
        <f t="shared" si="1"/>
        <v>0</v>
      </c>
      <c r="N25" s="87"/>
      <c r="O25" s="89" t="b">
        <f t="shared" si="3"/>
        <v>0</v>
      </c>
      <c r="P25" s="89" t="b">
        <f t="shared" si="4"/>
        <v>0</v>
      </c>
      <c r="Q25" s="101" t="b">
        <f>IF(NOT(ISBLANK($C25)), VLOOKUP($C25, ACCOUNTS!$A:$D, 4, FALSE))</f>
        <v>0</v>
      </c>
    </row>
    <row r="26" spans="1:17" s="15" customFormat="1" ht="37.5" customHeight="1" x14ac:dyDescent="0.25">
      <c r="A26" s="217"/>
      <c r="B26" s="86"/>
      <c r="C26" s="92"/>
      <c r="D26" s="195"/>
      <c r="E26" s="180"/>
      <c r="F26" s="94"/>
      <c r="G26" s="7"/>
      <c r="H26" s="7"/>
      <c r="I26" s="7"/>
      <c r="J26" s="122"/>
      <c r="K26" s="186">
        <f t="shared" si="2"/>
        <v>0</v>
      </c>
      <c r="M26" s="89" t="b">
        <f t="shared" si="1"/>
        <v>0</v>
      </c>
      <c r="N26" s="87"/>
      <c r="O26" s="89" t="b">
        <f t="shared" si="3"/>
        <v>0</v>
      </c>
      <c r="P26" s="89" t="b">
        <f t="shared" si="4"/>
        <v>0</v>
      </c>
      <c r="Q26" s="101" t="b">
        <f>IF(NOT(ISBLANK($C26)), VLOOKUP($C26, ACCOUNTS!$A:$D, 4, FALSE))</f>
        <v>0</v>
      </c>
    </row>
    <row r="27" spans="1:17" s="15" customFormat="1" ht="37.5" customHeight="1" thickBot="1" x14ac:dyDescent="0.3">
      <c r="A27" s="218"/>
      <c r="B27" s="175"/>
      <c r="C27" s="176"/>
      <c r="D27" s="196"/>
      <c r="E27" s="181"/>
      <c r="F27" s="177"/>
      <c r="G27" s="178"/>
      <c r="H27" s="178"/>
      <c r="I27" s="178"/>
      <c r="J27" s="123"/>
      <c r="K27" s="186">
        <f t="shared" si="2"/>
        <v>0</v>
      </c>
      <c r="M27" s="90" t="b">
        <f t="shared" si="1"/>
        <v>0</v>
      </c>
      <c r="N27" s="87"/>
      <c r="O27" s="89" t="b">
        <f t="shared" si="3"/>
        <v>0</v>
      </c>
      <c r="P27" s="90" t="b">
        <f t="shared" si="4"/>
        <v>0</v>
      </c>
      <c r="Q27" s="102" t="b">
        <f>IF(NOT(ISBLANK($C27)), VLOOKUP($C27, ACCOUNTS!$A:$D, 4, FALSE))</f>
        <v>0</v>
      </c>
    </row>
    <row r="28" spans="1:17" ht="31.5" customHeight="1" thickTop="1" thickBot="1" x14ac:dyDescent="0.25">
      <c r="A28" s="115"/>
      <c r="B28" s="107"/>
      <c r="C28" s="193"/>
      <c r="D28" s="192" t="s">
        <v>35</v>
      </c>
      <c r="E28" s="182">
        <f t="shared" ref="E28:K28" si="6">SUM(E13:E27)</f>
        <v>0</v>
      </c>
      <c r="F28" s="183">
        <f t="shared" si="6"/>
        <v>0</v>
      </c>
      <c r="G28" s="183">
        <f t="shared" si="6"/>
        <v>0</v>
      </c>
      <c r="H28" s="183">
        <f t="shared" si="6"/>
        <v>0</v>
      </c>
      <c r="I28" s="184">
        <f t="shared" si="6"/>
        <v>0</v>
      </c>
      <c r="J28" s="185">
        <f t="shared" si="6"/>
        <v>0</v>
      </c>
      <c r="K28" s="187">
        <f t="shared" si="6"/>
        <v>0</v>
      </c>
      <c r="O28" s="90">
        <f t="shared" si="3"/>
        <v>1</v>
      </c>
    </row>
    <row r="29" spans="1:17" ht="54" customHeight="1" thickTop="1" thickBot="1" x14ac:dyDescent="0.35">
      <c r="A29" s="116"/>
      <c r="B29" s="53"/>
      <c r="C29" s="53"/>
      <c r="D29" s="53"/>
      <c r="E29" s="53"/>
      <c r="F29" s="53"/>
      <c r="G29" s="53"/>
      <c r="H29" s="106" t="s">
        <v>36</v>
      </c>
      <c r="I29" s="93"/>
      <c r="J29" s="167" t="s">
        <v>37</v>
      </c>
      <c r="K29" s="188"/>
    </row>
    <row r="30" spans="1:17" ht="54" customHeight="1" thickTop="1" x14ac:dyDescent="0.3">
      <c r="A30" s="116"/>
      <c r="B30" s="53"/>
      <c r="C30" s="53"/>
      <c r="D30" s="53"/>
      <c r="E30" s="53"/>
      <c r="F30" s="53"/>
      <c r="G30" s="53"/>
      <c r="H30" s="53"/>
      <c r="I30" s="53"/>
      <c r="J30" s="166" t="s">
        <v>38</v>
      </c>
      <c r="K30" s="189">
        <f>SUMIF($D$13:$D$27, "X", $K$13:$K$27)</f>
        <v>0</v>
      </c>
    </row>
    <row r="31" spans="1:17" ht="37.5" customHeight="1" x14ac:dyDescent="0.3">
      <c r="A31" s="199" t="s">
        <v>39</v>
      </c>
      <c r="B31" s="200"/>
      <c r="C31" s="200"/>
      <c r="D31" s="200"/>
      <c r="E31" s="201"/>
      <c r="F31" s="54"/>
      <c r="G31" s="74"/>
      <c r="H31" s="74"/>
      <c r="I31" s="111"/>
      <c r="J31" s="112" t="s">
        <v>40</v>
      </c>
      <c r="K31" s="189">
        <f>IF(K29&gt;K28,K29-K28-K30,0)</f>
        <v>0</v>
      </c>
    </row>
    <row r="32" spans="1:17" ht="37.5" customHeight="1" x14ac:dyDescent="0.2">
      <c r="A32" s="197" t="s">
        <v>41</v>
      </c>
      <c r="B32" s="198"/>
      <c r="C32" s="198"/>
      <c r="D32" s="198"/>
      <c r="E32" s="202"/>
      <c r="F32" s="117"/>
      <c r="G32" s="118"/>
      <c r="H32" s="119"/>
      <c r="I32" s="113"/>
      <c r="J32" s="114" t="s">
        <v>42</v>
      </c>
      <c r="K32" s="190">
        <f>IF(K28&gt;K29,K28-K29-K30,0)</f>
        <v>0</v>
      </c>
    </row>
    <row r="33" spans="1:11" ht="36" customHeight="1" x14ac:dyDescent="0.25">
      <c r="A33" s="55" t="s">
        <v>43</v>
      </c>
      <c r="B33" s="11"/>
      <c r="C33" s="11"/>
      <c r="D33" s="11"/>
      <c r="E33" s="8"/>
      <c r="F33" s="8"/>
      <c r="G33" s="12"/>
      <c r="H33" s="8"/>
      <c r="I33" s="8"/>
      <c r="J33" s="8"/>
      <c r="K33" s="8"/>
    </row>
    <row r="34" spans="1:11" ht="24.75" customHeight="1" x14ac:dyDescent="0.3">
      <c r="A34" s="56" t="s">
        <v>44</v>
      </c>
      <c r="B34" s="11"/>
      <c r="C34" s="11"/>
      <c r="D34" s="11"/>
      <c r="E34" s="8"/>
      <c r="F34" s="8"/>
      <c r="G34" s="210" t="s">
        <v>45</v>
      </c>
      <c r="H34" s="8"/>
      <c r="I34" s="8"/>
      <c r="J34" s="8"/>
      <c r="K34" s="8"/>
    </row>
    <row r="35" spans="1:11" ht="36" customHeight="1" x14ac:dyDescent="0.35">
      <c r="A35" s="58" t="s">
        <v>46</v>
      </c>
      <c r="B35" s="165"/>
      <c r="C35" s="165"/>
      <c r="D35" s="151"/>
      <c r="E35" s="59"/>
      <c r="F35" s="59"/>
      <c r="G35" s="215" t="s">
        <v>47</v>
      </c>
      <c r="H35" s="165"/>
      <c r="I35" s="60"/>
      <c r="J35" s="60"/>
      <c r="K35" s="60"/>
    </row>
    <row r="36" spans="1:11" ht="21" x14ac:dyDescent="0.35">
      <c r="A36" s="61"/>
      <c r="B36" s="62"/>
      <c r="C36" s="212" t="s">
        <v>48</v>
      </c>
      <c r="D36" s="62"/>
      <c r="E36" s="59"/>
      <c r="F36" s="59"/>
      <c r="G36" s="63"/>
      <c r="H36" s="64"/>
      <c r="I36" s="62"/>
      <c r="J36" s="64"/>
      <c r="K36" s="213" t="s">
        <v>48</v>
      </c>
    </row>
    <row r="37" spans="1:11" ht="31.5" customHeight="1" x14ac:dyDescent="0.35">
      <c r="A37" s="61"/>
      <c r="B37" s="62"/>
      <c r="C37" s="209"/>
      <c r="D37" s="62"/>
      <c r="E37" s="59"/>
      <c r="F37" s="59"/>
      <c r="G37" s="211" t="s">
        <v>49</v>
      </c>
      <c r="H37" s="64"/>
      <c r="I37" s="62"/>
      <c r="J37" s="64"/>
      <c r="K37" s="64"/>
    </row>
    <row r="38" spans="1:11" ht="33.75" customHeight="1" x14ac:dyDescent="0.35">
      <c r="A38" s="61"/>
      <c r="B38" s="62"/>
      <c r="C38" s="209"/>
      <c r="D38" s="151"/>
      <c r="E38" s="59"/>
      <c r="F38" s="59"/>
      <c r="G38" s="215" t="s">
        <v>47</v>
      </c>
      <c r="H38" s="165"/>
      <c r="I38" s="60"/>
      <c r="J38" s="65"/>
      <c r="K38" s="66"/>
    </row>
    <row r="39" spans="1:11" ht="37.5" customHeight="1" x14ac:dyDescent="0.35">
      <c r="A39" s="67"/>
      <c r="B39" s="59"/>
      <c r="C39" s="59"/>
      <c r="D39" s="59"/>
      <c r="E39" s="59"/>
      <c r="F39" s="59"/>
      <c r="G39" s="67"/>
      <c r="H39" s="64"/>
      <c r="I39" s="62"/>
      <c r="J39" s="68"/>
      <c r="K39" s="214" t="s">
        <v>48</v>
      </c>
    </row>
    <row r="40" spans="1:11" x14ac:dyDescent="0.2">
      <c r="A40" s="16"/>
      <c r="B40" s="17"/>
      <c r="C40" s="17"/>
      <c r="D40" s="17"/>
      <c r="E40" s="18"/>
      <c r="F40" s="18"/>
      <c r="G40" s="19"/>
      <c r="H40" s="18"/>
      <c r="I40" s="18"/>
      <c r="J40" s="18"/>
      <c r="K40" s="18"/>
    </row>
    <row r="41" spans="1:11" x14ac:dyDescent="0.2">
      <c r="A41" s="16"/>
      <c r="B41" s="17"/>
      <c r="C41" s="17"/>
      <c r="D41" s="17"/>
      <c r="E41" s="18"/>
      <c r="F41" s="18"/>
      <c r="G41" s="19"/>
      <c r="H41" s="16"/>
      <c r="I41" s="18"/>
      <c r="J41" s="18"/>
      <c r="K41" s="18"/>
    </row>
    <row r="42" spans="1:11" x14ac:dyDescent="0.25">
      <c r="A42"/>
      <c r="B42"/>
      <c r="C42"/>
      <c r="D42"/>
      <c r="E42"/>
      <c r="F42"/>
      <c r="G42"/>
      <c r="H42" s="18"/>
      <c r="I42" s="18"/>
      <c r="J42" s="18"/>
      <c r="K42" s="18"/>
    </row>
    <row r="43" spans="1:11" x14ac:dyDescent="0.25">
      <c r="A43"/>
      <c r="B43"/>
      <c r="C43"/>
      <c r="D43"/>
      <c r="E43"/>
      <c r="F43"/>
      <c r="G43"/>
      <c r="H43" s="16"/>
      <c r="I43" s="18"/>
      <c r="J43" s="18"/>
      <c r="K43" s="18"/>
    </row>
    <row r="44" spans="1:11" x14ac:dyDescent="0.25">
      <c r="A44"/>
      <c r="B44"/>
      <c r="C44"/>
      <c r="D44"/>
      <c r="E44"/>
      <c r="F44"/>
      <c r="G44"/>
      <c r="H44" s="18"/>
      <c r="I44" s="18"/>
      <c r="J44" s="18"/>
      <c r="K44" s="18"/>
    </row>
    <row r="45" spans="1:11" ht="15.75" x14ac:dyDescent="0.25">
      <c r="A45" s="20"/>
      <c r="B45" s="21"/>
      <c r="C45" s="21"/>
      <c r="D45" s="21"/>
      <c r="E45" s="22"/>
      <c r="F45" s="22"/>
      <c r="G45" s="22"/>
      <c r="H45" s="22"/>
      <c r="I45" s="22"/>
      <c r="J45" s="22"/>
      <c r="K45" s="23"/>
    </row>
    <row r="46" spans="1:11" ht="15.75" x14ac:dyDescent="0.25">
      <c r="A46" s="24"/>
      <c r="B46" s="24"/>
      <c r="C46" s="24"/>
      <c r="D46" s="24"/>
      <c r="E46" s="25"/>
      <c r="F46" s="25"/>
      <c r="G46" s="26"/>
      <c r="H46" s="27"/>
      <c r="I46" s="27"/>
      <c r="J46" s="27"/>
      <c r="K46" s="27"/>
    </row>
    <row r="47" spans="1:11" ht="15.75" x14ac:dyDescent="0.25">
      <c r="A47" s="24"/>
      <c r="B47" s="24"/>
      <c r="C47" s="24"/>
      <c r="D47" s="24"/>
      <c r="E47" s="22"/>
      <c r="F47" s="22"/>
      <c r="G47" s="22"/>
      <c r="H47" s="22"/>
      <c r="I47" s="22"/>
      <c r="J47" s="22"/>
      <c r="K47" s="23"/>
    </row>
    <row r="48" spans="1:11" ht="15.75" x14ac:dyDescent="0.25">
      <c r="A48" s="28"/>
      <c r="B48" s="24"/>
      <c r="C48" s="24"/>
      <c r="D48" s="24"/>
      <c r="E48" s="22"/>
      <c r="F48" s="22"/>
      <c r="G48" s="22"/>
      <c r="H48" s="29"/>
      <c r="I48" s="30"/>
      <c r="J48" s="26"/>
      <c r="K48" s="31"/>
    </row>
    <row r="49" spans="1:11" ht="15.75" x14ac:dyDescent="0.25">
      <c r="A49" s="28"/>
      <c r="B49" s="24"/>
      <c r="C49" s="24"/>
      <c r="D49" s="24"/>
      <c r="E49" s="22"/>
      <c r="F49" s="22"/>
      <c r="G49" s="22"/>
      <c r="H49" s="22"/>
      <c r="I49" s="22"/>
      <c r="J49" s="22"/>
      <c r="K49" s="23"/>
    </row>
    <row r="50" spans="1:11" ht="15.75" x14ac:dyDescent="0.25">
      <c r="A50" s="32"/>
      <c r="B50" s="21"/>
      <c r="C50" s="21"/>
      <c r="D50" s="21"/>
      <c r="E50" s="22"/>
      <c r="F50" s="22"/>
      <c r="G50" s="22"/>
      <c r="H50" s="22"/>
      <c r="I50" s="22"/>
      <c r="J50" s="22"/>
      <c r="K50" s="23"/>
    </row>
    <row r="51" spans="1:11" ht="15.75" x14ac:dyDescent="0.25">
      <c r="A51" s="33"/>
      <c r="B51" s="21"/>
      <c r="C51" s="21"/>
      <c r="D51" s="21"/>
      <c r="E51" s="29"/>
      <c r="F51" s="29"/>
      <c r="G51" s="26"/>
      <c r="H51" s="22"/>
      <c r="I51" s="34"/>
      <c r="J51" s="22"/>
      <c r="K51" s="23"/>
    </row>
    <row r="52" spans="1:11" x14ac:dyDescent="0.2">
      <c r="A52" s="35"/>
      <c r="B52" s="36"/>
      <c r="C52" s="36"/>
      <c r="D52" s="36"/>
      <c r="E52" s="37"/>
      <c r="F52" s="37"/>
      <c r="G52" s="37"/>
      <c r="H52" s="38"/>
      <c r="I52" s="39"/>
      <c r="J52" s="38"/>
      <c r="K52" s="40"/>
    </row>
    <row r="53" spans="1:11" ht="15.75" x14ac:dyDescent="0.25">
      <c r="A53" s="20"/>
      <c r="B53" s="21"/>
      <c r="C53" s="21"/>
      <c r="D53" s="21"/>
      <c r="E53" s="22"/>
      <c r="F53" s="22"/>
      <c r="G53" s="22"/>
      <c r="H53" s="22"/>
      <c r="I53" s="41"/>
      <c r="J53" s="22"/>
      <c r="K53" s="23"/>
    </row>
    <row r="54" spans="1:11" ht="18" x14ac:dyDescent="0.25">
      <c r="A54" s="42"/>
      <c r="B54" s="21"/>
      <c r="C54" s="21"/>
      <c r="D54" s="21"/>
      <c r="E54" s="20"/>
      <c r="F54" s="20"/>
      <c r="G54" s="22"/>
      <c r="H54" s="22"/>
      <c r="I54" s="22"/>
      <c r="J54" s="43"/>
      <c r="K54" s="23"/>
    </row>
    <row r="55" spans="1:11" ht="18" x14ac:dyDescent="0.25">
      <c r="A55" s="42"/>
      <c r="B55" s="21"/>
      <c r="C55" s="21"/>
      <c r="D55" s="21"/>
      <c r="E55" s="20"/>
      <c r="F55" s="20"/>
      <c r="G55" s="22"/>
      <c r="H55" s="22"/>
      <c r="I55" s="22"/>
      <c r="J55" s="43"/>
      <c r="K55" s="23"/>
    </row>
    <row r="56" spans="1:11" ht="18.75" x14ac:dyDescent="0.3">
      <c r="A56" s="44"/>
      <c r="B56" s="21"/>
      <c r="C56" s="21"/>
      <c r="D56" s="21"/>
      <c r="E56" s="36"/>
      <c r="F56" s="36"/>
      <c r="G56" s="45"/>
      <c r="H56" s="46"/>
      <c r="I56" s="46"/>
      <c r="J56" s="46"/>
      <c r="K56" s="46"/>
    </row>
    <row r="57" spans="1:11" ht="18.75" x14ac:dyDescent="0.3">
      <c r="A57" s="44"/>
      <c r="B57" s="21"/>
      <c r="C57" s="21"/>
      <c r="D57" s="21"/>
      <c r="E57" s="36"/>
      <c r="F57" s="36"/>
      <c r="G57" s="45"/>
      <c r="H57" s="46"/>
      <c r="I57" s="46"/>
      <c r="J57" s="46"/>
      <c r="K57" s="46"/>
    </row>
    <row r="58" spans="1:11" x14ac:dyDescent="0.2">
      <c r="A58" s="47"/>
      <c r="B58" s="48"/>
      <c r="C58" s="48"/>
      <c r="D58" s="48"/>
      <c r="E58" s="47"/>
      <c r="F58" s="47"/>
      <c r="G58" s="49"/>
      <c r="H58" s="49"/>
      <c r="I58" s="49"/>
      <c r="J58" s="50"/>
      <c r="K58" s="50"/>
    </row>
    <row r="59" spans="1:11" ht="18" x14ac:dyDescent="0.25">
      <c r="A59" s="51"/>
      <c r="B59" s="47"/>
      <c r="C59" s="47"/>
      <c r="D59" s="47"/>
      <c r="E59" s="47"/>
      <c r="F59" s="47"/>
      <c r="G59" s="4"/>
      <c r="H59" s="5"/>
      <c r="I59" s="52"/>
      <c r="J59" s="52"/>
      <c r="K59" s="50"/>
    </row>
  </sheetData>
  <sheetProtection algorithmName="SHA-512" hashValue="Bp4hrLstISxHVJlon3xZf8whqv9qg8rKeSB2M/5f3WTee7Ds8XcY4uTy4X4lg9Oi07yH/zKW/Cbg8pqQKJPZFw==" saltValue="0AKrLLafmMbsAp2Oa7WFFw==" spinCount="100000" sheet="1" objects="1" scenarios="1"/>
  <mergeCells count="2">
    <mergeCell ref="G7:J7"/>
    <mergeCell ref="G8:J8"/>
  </mergeCells>
  <conditionalFormatting sqref="A13:C27">
    <cfRule type="expression" dxfId="9" priority="19">
      <formula>_xlfn.SINGLE(Missing_Primary)</formula>
    </cfRule>
  </conditionalFormatting>
  <conditionalFormatting sqref="A13:J13">
    <cfRule type="expression" dxfId="8" priority="12">
      <formula>0=COUNTA($A$13:$J$27)</formula>
    </cfRule>
  </conditionalFormatting>
  <conditionalFormatting sqref="A13:J27">
    <cfRule type="notContainsBlanks" priority="18" stopIfTrue="1">
      <formula>LEN(TRIM(A13))&gt;0</formula>
    </cfRule>
  </conditionalFormatting>
  <conditionalFormatting sqref="B5:B8">
    <cfRule type="expression" dxfId="7" priority="1">
      <formula>_xlfn.SINGLE(Missing_Primary)</formula>
    </cfRule>
  </conditionalFormatting>
  <conditionalFormatting sqref="E13:J27">
    <cfRule type="expression" dxfId="6" priority="20">
      <formula>_xlfn.SINGLE(InvalidTotal)</formula>
    </cfRule>
  </conditionalFormatting>
  <conditionalFormatting sqref="F13:G27">
    <cfRule type="expression" dxfId="5" priority="14">
      <formula>_xlfn.SINGLE(InvalidMeals)</formula>
    </cfRule>
  </conditionalFormatting>
  <conditionalFormatting sqref="G6:G8">
    <cfRule type="expression" dxfId="4" priority="2">
      <formula>AND(NOW(), _xlfn.SINGLE(Missing_Travel))</formula>
    </cfRule>
  </conditionalFormatting>
  <conditionalFormatting sqref="M1:P1048576">
    <cfRule type="cellIs" dxfId="3" priority="3" operator="equal">
      <formula>FALSE</formula>
    </cfRule>
    <cfRule type="cellIs" dxfId="2" priority="9" operator="equal">
      <formula>0</formula>
    </cfRule>
  </conditionalFormatting>
  <conditionalFormatting sqref="R1">
    <cfRule type="cellIs" dxfId="1" priority="10" operator="equal">
      <formula>0</formula>
    </cfRule>
  </conditionalFormatting>
  <conditionalFormatting sqref="R3">
    <cfRule type="containsBlanks" dxfId="0" priority="11">
      <formula>LEN(TRIM(R3))=0</formula>
    </cfRule>
  </conditionalFormatting>
  <dataValidations xWindow="698" yWindow="708" count="23">
    <dataValidation type="date" allowBlank="1" showInputMessage="1" showErrorMessage="1" errorTitle="Invalid Date" error="The input must be a date in this form's year." promptTitle="Expense Date" prompt="Enter the date this expense was incurred._x000a_Use this date format: M/D/YYYY" sqref="A13:A27" xr:uid="{8917B193-FCC2-4F4B-AFE8-724501345064}">
      <formula1>DATE(CalendarYear,1,1)</formula1>
      <formula2>DATE(CalendarYear,12,31)</formula2>
    </dataValidation>
    <dataValidation type="list" allowBlank="1" showInputMessage="1" showErrorMessage="1" errorTitle="Invalid Program" error="You must select a valid Program from the drop-down list." promptTitle="Program #" prompt="Select the Program being charged for the expenses (required)._x000a_Use the drop-down button at the right of this cell." sqref="B8" xr:uid="{C723F789-E832-4C8B-9182-A9C3822A6D0D}">
      <formula1>Programs</formula1>
    </dataValidation>
    <dataValidation type="list" allowBlank="1" showInputMessage="1" showErrorMessage="1" promptTitle="Expense Account #" prompt="Select the appropriate expense account from the drop-down button at the right of this cell." sqref="C13:C27" xr:uid="{B99E1E34-F629-4148-8AED-67412A6A945F}">
      <formula1>Accounts</formula1>
    </dataValidation>
    <dataValidation type="date" allowBlank="1" showInputMessage="1" showErrorMessage="1" errorTitle="Invalid Date" error="This must be a date in the Form's Year, or prior year, or next year." promptTitle="Claim Date" prompt="Date you are submitting this form (required)._x000a_Use this date format: M/D/YYYY" sqref="B5" xr:uid="{A51E4210-A1B6-4A41-97ED-A3A83421F64A}">
      <formula1>DATE(CalendarYear-1,1,1)</formula1>
      <formula2>DATE(CalendarYear+1,12,31)</formula2>
    </dataValidation>
    <dataValidation allowBlank="1" showInputMessage="1" showErrorMessage="1" promptTitle="Name" prompt="Name of claimant (required)._x000a_Enter your name here." sqref="B6" xr:uid="{F70E09B0-CBD8-4BFA-ADE1-2623EB080E69}"/>
    <dataValidation type="date" allowBlank="1" showInputMessage="1" showErrorMessage="1" error="The input must be a date in this form's calendar year, or prior year." promptTitle="Travel Start Date" prompt="Start Date of your travel._x000a_Use this date format: M/D/YYYY" sqref="G6" xr:uid="{1ADBFEA0-88CB-42A1-B1A0-BCCBD414DE12}">
      <formula1>DATE(CalendarYear-1,1,1)</formula1>
      <formula2>DATE(CalendarYear,12,31)</formula2>
    </dataValidation>
    <dataValidation allowBlank="1" showInputMessage="1" showErrorMessage="1" promptTitle="Destination" prompt="Where you went for your travel" sqref="G7:J7" xr:uid="{CE4945E5-A694-4594-A241-F8378673E23D}"/>
    <dataValidation allowBlank="1" showInputMessage="1" showErrorMessage="1" promptTitle="Purpose" prompt="The purpose of your travel" sqref="G8:J8" xr:uid="{FD36B957-4D81-442F-9ACF-CB703FE13067}"/>
    <dataValidation type="decimal" operator="greaterThan" allowBlank="1" showInputMessage="1" showErrorMessage="1" error="This must be a positive number." promptTitle="Miles" prompt="Put in the number of miles you traveled, and the form will calculate the expense for you. Please note you need to supply a map which includes mileage to and from your destination with your expense report." sqref="E13:E27" xr:uid="{E005C688-F387-409E-8CA6-764DD3EE3842}">
      <formula1>0</formula1>
    </dataValidation>
    <dataValidation type="decimal" operator="greaterThan" allowBlank="1" showInputMessage="1" showErrorMessage="1" error="This must be a positive number." promptTitle="Meals @ Per Diem Rate" prompt="Enter your per diem meal rate here._x000a_(Leave the next &quot;Meals&quot; column blank.)" sqref="F13:F27" xr:uid="{93A8DCCA-1777-4761-82DF-43CD40CBDF56}">
      <formula1>0</formula1>
    </dataValidation>
    <dataValidation type="decimal" operator="greaterThan" allowBlank="1" showInputMessage="1" showErrorMessage="1" error="This must be a positive number." promptTitle="Transportation" prompt="Examples are rental cars, bus, airplane, train, etc." sqref="I13:I27" xr:uid="{95DC40AF-2E04-4CC6-9A47-B6279535AC69}">
      <formula1>0</formula1>
    </dataValidation>
    <dataValidation type="decimal" operator="greaterThan" allowBlank="1" showInputMessage="1" showErrorMessage="1" error="This must be a positive number." promptTitle="Other Expenses" prompt="Examples are registration fees, bridge tolls, parking fees, tips, etc." sqref="J13:J27" xr:uid="{35CC7ADC-36CE-4C34-AD69-45C5B12893A5}">
      <formula1>0</formula1>
    </dataValidation>
    <dataValidation type="decimal" operator="greaterThan" allowBlank="1" showInputMessage="1" showErrorMessage="1" error="This must be a positive number." promptTitle="Cash Advance Amount" prompt="If you have received a cash advance, indicate the date received and the amount of the cash advance in the appropriate box." sqref="K29" xr:uid="{88C7FCCF-D01F-49B4-BE3D-576956E59B6E}">
      <formula1>0</formula1>
    </dataValidation>
    <dataValidation allowBlank="1" showInputMessage="1" showErrorMessage="1" promptTitle="Amount due to District" prompt="If you owe the District funds, write a check to BAAQMD and attach it to the expense report with memo: Travel reimbursement." sqref="K31" xr:uid="{99CBC78A-19EF-43AB-97F3-4FDF5EF83B27}"/>
    <dataValidation allowBlank="1" showInputMessage="1" showErrorMessage="1" promptTitle="Amount due to Employee" prompt="If you are owed funds, once Accounts Payable receives the expense report, it will be reviewed for payment. The turnaround time is 2 weeks after submission." sqref="K32" xr:uid="{4E668267-44F0-4C80-8AC0-94C3BE61D8D4}"/>
    <dataValidation type="list" allowBlank="1" showInputMessage="1" showErrorMessage="1" errorTitle="Invalid Division" error="This must be a valid Division selected from the drop-down list." promptTitle="Division" prompt="Enter the claimant's Employee Division (required)._x000a_Use the drop-down button at the right of this cell." sqref="B7" xr:uid="{EF1A5851-00D0-486F-B386-2B64761EBD0A}">
      <formula1>Divisions</formula1>
    </dataValidation>
    <dataValidation type="date" allowBlank="1" showInputMessage="1" showErrorMessage="1" error="The input must be (blank or) a date in this form's calendar year, or next year." promptTitle="Travel End Date" prompt="End Date of your travel (leave blank if same as start date)._x000a_Use this date format: M/D/YYYY" sqref="J6" xr:uid="{43DD750F-69CD-45B2-B782-922F0172DCFC}">
      <formula1>DATE(CalendarYear,1,1)</formula1>
      <formula2>DATE(CalendarYear+1,12,31)</formula2>
    </dataValidation>
    <dataValidation type="date" allowBlank="1" showInputMessage="1" showErrorMessage="1" errorTitle="Invalid Date" error="This must be a date in the Form's Year, or prior year, or next year." promptTitle="Advance Date" prompt="If you have received a cash advance, indicate the date received." sqref="I29" xr:uid="{FA2C314C-C08B-4C3C-A92C-9EEE55E74882}">
      <formula1>DATE(CalendarYear-1,1,1)</formula1>
      <formula2>DATE(CalendarYear+1,12,31)</formula2>
    </dataValidation>
    <dataValidation type="decimal" operator="greaterThan" allowBlank="1" showInputMessage="1" showErrorMessage="1" error="This must be a positive number." promptTitle="Hotel" prompt="Enter lodging rates including taxes." sqref="H13:H27" xr:uid="{94E178C5-DA2E-4789-9E2E-A4FA574052AE}">
      <formula1>0</formula1>
    </dataValidation>
    <dataValidation type="list" allowBlank="1" showInputMessage="1" showErrorMessage="1" errorTitle="X or Blank" error="This cell's value can only be blank, or the letter X._x000a_" promptTitle="Prepaid Expense" prompt="If the District prepaid for this line-item, enter the letter X here. (e.g. registration fees / dues)" sqref="D13:D27" xr:uid="{F7F25236-77DE-4D1E-BEBB-317ADC2FA131}">
      <formula1>"X"</formula1>
    </dataValidation>
    <dataValidation allowBlank="1" showInputMessage="1" showErrorMessage="1" errorTitle="Invalid Division" error="You must enter a valid Division from the drop-down list." promptTitle="Division" prompt="Enter the Employee Division (required)._x000a_Use the drop-down button at the right of this cell." sqref="B7" xr:uid="{F487BBC8-E4A9-4A89-BDFE-4137B0EE56DA}"/>
    <dataValidation allowBlank="1" showInputMessage="1" showErrorMessage="1" promptTitle="Expense Description" prompt="Explain the expense / travel details." sqref="B13:B27" xr:uid="{2CDAA282-27ED-43AE-A49C-98809F88B4A5}"/>
    <dataValidation type="decimal" operator="greaterThan" allowBlank="1" showInputMessage="1" showErrorMessage="1" error="This must be a positive number." promptTitle="Meals" prompt="Enter the actual cost of meals._x000a_(Leave the prior &quot;Meals &amp; Per Diem Rate&quot; column blank.)" sqref="G13:G27" xr:uid="{B725F988-9C08-441A-96EA-7A1D19F81192}">
      <formula1>0</formula1>
    </dataValidation>
  </dataValidations>
  <hyperlinks>
    <hyperlink ref="E3" r:id="rId1" display="ap@baaqmd.gov" xr:uid="{13A29522-2037-4DEC-AFDA-EB46EFCAF2C4}"/>
    <hyperlink ref="F12" r:id="rId2" location="perdiem-swiper" xr:uid="{EE02E7DA-92E3-450C-81C1-EBDD372889BD}"/>
    <hyperlink ref="R5" r:id="rId3" xr:uid="{6A2ED5A2-922F-4AA4-829E-6B19D80BBC33}"/>
  </hyperlinks>
  <printOptions horizontalCentered="1"/>
  <pageMargins left="0.25" right="0.25" top="0.5" bottom="2" header="0.3" footer="0.55000000000000004"/>
  <pageSetup scale="45" orientation="portrait" r:id="rId4"/>
  <headerFooter scaleWithDoc="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B1064-2183-4B31-A467-E7E32CCF0310}">
  <sheetPr codeName="Sheet2">
    <outlinePr summaryBelow="0" summaryRight="0"/>
    <pageSetUpPr fitToPage="1"/>
  </sheetPr>
  <dimension ref="B1:E62"/>
  <sheetViews>
    <sheetView showGridLines="0" zoomScaleNormal="100" zoomScalePageLayoutView="40" workbookViewId="0">
      <pane ySplit="1" topLeftCell="A2" activePane="bottomLeft" state="frozen"/>
      <selection pane="bottomLeft" activeCell="A2" sqref="A2"/>
    </sheetView>
  </sheetViews>
  <sheetFormatPr defaultRowHeight="15" x14ac:dyDescent="0.25"/>
  <cols>
    <col min="1" max="1" width="3.5703125" style="78" customWidth="1"/>
    <col min="2" max="2" width="25.42578125" style="152" customWidth="1"/>
    <col min="3" max="3" width="90.5703125" style="79" customWidth="1"/>
    <col min="4" max="4" width="14.85546875" style="78" customWidth="1"/>
    <col min="5" max="16384" width="9.140625" style="78"/>
  </cols>
  <sheetData>
    <row r="1" spans="2:5" s="134" customFormat="1" ht="24" customHeight="1" thickBot="1" x14ac:dyDescent="0.3">
      <c r="B1" s="158"/>
      <c r="C1" s="136" t="s">
        <v>50</v>
      </c>
      <c r="D1" s="135"/>
    </row>
    <row r="2" spans="2:5" x14ac:dyDescent="0.25">
      <c r="C2" s="133" t="s">
        <v>51</v>
      </c>
      <c r="D2" s="132" t="s">
        <v>52</v>
      </c>
      <c r="E2" s="78" t="s">
        <v>16</v>
      </c>
    </row>
    <row r="3" spans="2:5" x14ac:dyDescent="0.25">
      <c r="D3" s="161">
        <f>FORM!CalendarYear</f>
        <v>2026</v>
      </c>
      <c r="E3" s="78" t="s">
        <v>6</v>
      </c>
    </row>
    <row r="4" spans="2:5" ht="20.25" thickBot="1" x14ac:dyDescent="0.3">
      <c r="B4" s="129" t="s">
        <v>53</v>
      </c>
      <c r="C4" s="130"/>
      <c r="D4" s="129"/>
    </row>
    <row r="5" spans="2:5" ht="15.75" thickTop="1" x14ac:dyDescent="0.25">
      <c r="B5" s="207" t="s">
        <v>54</v>
      </c>
      <c r="C5" s="79" t="str">
        <f>"This form is for eligible employee expenses incurred during calendar year "&amp;FORM!CalendarYear&amp;"."</f>
        <v>This form is for eligible employee expenses incurred during calendar year 2026.</v>
      </c>
    </row>
    <row r="6" spans="2:5" ht="30" x14ac:dyDescent="0.25">
      <c r="C6" s="79" t="s">
        <v>55</v>
      </c>
    </row>
    <row r="7" spans="2:5" ht="45" x14ac:dyDescent="0.25">
      <c r="B7" s="156" t="s">
        <v>56</v>
      </c>
      <c r="C7" s="79" t="s">
        <v>57</v>
      </c>
    </row>
    <row r="8" spans="2:5" ht="7.5" customHeight="1" x14ac:dyDescent="0.25"/>
    <row r="9" spans="2:5" x14ac:dyDescent="0.25">
      <c r="C9" s="79" t="s">
        <v>58</v>
      </c>
    </row>
    <row r="10" spans="2:5" x14ac:dyDescent="0.25">
      <c r="B10" s="162" t="s">
        <v>59</v>
      </c>
      <c r="C10" s="137" t="str">
        <f>HYPERLINK("FORM!A1", FORM!$B$1)</f>
        <v>EMPLOYEE EXPENSE FORM - 2026</v>
      </c>
    </row>
    <row r="11" spans="2:5" x14ac:dyDescent="0.25">
      <c r="C11" s="79" t="s">
        <v>60</v>
      </c>
    </row>
    <row r="12" spans="2:5" ht="7.5" customHeight="1" x14ac:dyDescent="0.25"/>
    <row r="13" spans="2:5" ht="18" thickBot="1" x14ac:dyDescent="0.3">
      <c r="B13" s="153" t="s">
        <v>61</v>
      </c>
      <c r="C13" s="131"/>
    </row>
    <row r="14" spans="2:5" ht="15.75" thickTop="1" x14ac:dyDescent="0.25">
      <c r="B14" s="155" t="str">
        <f>FORM!$A$5</f>
        <v>Claim Date</v>
      </c>
      <c r="C14" s="79" t="s">
        <v>62</v>
      </c>
    </row>
    <row r="15" spans="2:5" x14ac:dyDescent="0.25">
      <c r="B15" s="155" t="str">
        <f>FORM!$A$6</f>
        <v>Name</v>
      </c>
      <c r="C15" s="79" t="s">
        <v>63</v>
      </c>
    </row>
    <row r="16" spans="2:5" x14ac:dyDescent="0.25">
      <c r="B16" s="207" t="str">
        <f>FORM!$A$7</f>
        <v>Division</v>
      </c>
      <c r="C16" s="79" t="s">
        <v>64</v>
      </c>
    </row>
    <row r="17" spans="2:4" x14ac:dyDescent="0.25">
      <c r="B17" s="155" t="str">
        <f>FORM!$A$8</f>
        <v>Program #</v>
      </c>
      <c r="C17" s="79" t="s">
        <v>65</v>
      </c>
    </row>
    <row r="18" spans="2:4" ht="7.5" customHeight="1" x14ac:dyDescent="0.25"/>
    <row r="19" spans="2:4" ht="18" thickBot="1" x14ac:dyDescent="0.3">
      <c r="B19" s="153" t="s">
        <v>66</v>
      </c>
      <c r="C19" s="157" t="s">
        <v>67</v>
      </c>
    </row>
    <row r="20" spans="2:4" ht="15.75" thickTop="1" x14ac:dyDescent="0.25">
      <c r="C20" s="79" t="s">
        <v>68</v>
      </c>
    </row>
    <row r="21" spans="2:4" x14ac:dyDescent="0.25">
      <c r="B21" s="156" t="s">
        <v>56</v>
      </c>
      <c r="C21" s="79" t="s">
        <v>69</v>
      </c>
    </row>
    <row r="22" spans="2:4" x14ac:dyDescent="0.25">
      <c r="B22" s="155" t="str">
        <f>FORM!$F$6</f>
        <v>Start Date</v>
      </c>
      <c r="C22" s="79" t="s">
        <v>70</v>
      </c>
    </row>
    <row r="23" spans="2:4" x14ac:dyDescent="0.25">
      <c r="B23" s="155" t="str">
        <f>FORM!$K$6</f>
        <v>End Date</v>
      </c>
      <c r="C23" s="79" t="s">
        <v>71</v>
      </c>
    </row>
    <row r="24" spans="2:4" x14ac:dyDescent="0.25">
      <c r="B24" s="155" t="str">
        <f>FORM!$F$7</f>
        <v>Destination</v>
      </c>
      <c r="C24" s="79" t="s">
        <v>72</v>
      </c>
    </row>
    <row r="25" spans="2:4" x14ac:dyDescent="0.25">
      <c r="B25" s="155" t="str">
        <f>FORM!$F$8</f>
        <v>Purpose</v>
      </c>
      <c r="C25" s="79" t="s">
        <v>73</v>
      </c>
    </row>
    <row r="26" spans="2:4" ht="7.5" customHeight="1" x14ac:dyDescent="0.25"/>
    <row r="27" spans="2:4" ht="18" thickBot="1" x14ac:dyDescent="0.3">
      <c r="B27" s="153" t="s">
        <v>74</v>
      </c>
      <c r="C27" s="131"/>
    </row>
    <row r="28" spans="2:4" ht="15.75" thickTop="1" x14ac:dyDescent="0.25">
      <c r="B28" s="155" t="str">
        <f>FORM!$A$12</f>
        <v>Expense Date</v>
      </c>
      <c r="C28" s="79" t="s">
        <v>75</v>
      </c>
    </row>
    <row r="29" spans="2:4" x14ac:dyDescent="0.25">
      <c r="B29" s="155" t="str">
        <f>LEFT(FORM!$B$12, FIND(" / ", FORM!$B$12)-1)</f>
        <v>Expense Description</v>
      </c>
      <c r="C29" s="79" t="s">
        <v>76</v>
      </c>
    </row>
    <row r="30" spans="2:4" x14ac:dyDescent="0.25">
      <c r="B30" s="155" t="str">
        <f>FORM!$C$11&amp;" "&amp;FORM!$C$12</f>
        <v>Expense Account #</v>
      </c>
      <c r="C30" s="79" t="s">
        <v>77</v>
      </c>
    </row>
    <row r="31" spans="2:4" x14ac:dyDescent="0.25">
      <c r="B31" s="155" t="str">
        <f>FORM!$D$11&amp;" "&amp;FORM!$D$12</f>
        <v>Prepaid Expense</v>
      </c>
      <c r="C31" s="79" t="s">
        <v>78</v>
      </c>
    </row>
    <row r="32" spans="2:4" x14ac:dyDescent="0.25">
      <c r="B32" s="155" t="str">
        <f>FORM!$E$11</f>
        <v>Miles</v>
      </c>
      <c r="C32" s="79" t="s">
        <v>79</v>
      </c>
      <c r="D32" s="138" t="str">
        <f>FORM!$E$12</f>
        <v>2026@ $.725/mi</v>
      </c>
    </row>
    <row r="33" spans="2:4" ht="7.5" customHeight="1" x14ac:dyDescent="0.25"/>
    <row r="34" spans="2:4" ht="45" x14ac:dyDescent="0.25">
      <c r="B34" s="156" t="s">
        <v>56</v>
      </c>
      <c r="C34" s="226" t="s">
        <v>80</v>
      </c>
    </row>
    <row r="35" spans="2:4" ht="60" x14ac:dyDescent="0.25">
      <c r="B35" s="155" t="str">
        <f>FORM!$F$11</f>
        <v xml:space="preserve">Meals @ Per Diem Rate </v>
      </c>
      <c r="C35" s="226" t="s">
        <v>81</v>
      </c>
      <c r="D35" s="169" t="str">
        <f>FORM!$F$12</f>
        <v>www.gsa.gov</v>
      </c>
    </row>
    <row r="36" spans="2:4" x14ac:dyDescent="0.25">
      <c r="B36" s="155" t="str">
        <f>FORM!$G$12</f>
        <v>Meals</v>
      </c>
      <c r="C36" s="79" t="s">
        <v>82</v>
      </c>
    </row>
    <row r="37" spans="2:4" x14ac:dyDescent="0.25">
      <c r="B37" s="155" t="str">
        <f>FORM!$H$12</f>
        <v>Hotel</v>
      </c>
      <c r="C37" s="79" t="s">
        <v>83</v>
      </c>
    </row>
    <row r="38" spans="2:4" x14ac:dyDescent="0.25">
      <c r="B38" s="155" t="s">
        <v>84</v>
      </c>
      <c r="C38" s="79" t="s">
        <v>85</v>
      </c>
    </row>
    <row r="39" spans="2:4" x14ac:dyDescent="0.25">
      <c r="B39" s="155" t="str">
        <f>FORM!$J$12</f>
        <v>Other Expense</v>
      </c>
      <c r="C39" s="79" t="s">
        <v>86</v>
      </c>
    </row>
    <row r="40" spans="2:4" ht="7.5" customHeight="1" x14ac:dyDescent="0.25"/>
    <row r="41" spans="2:4" x14ac:dyDescent="0.25">
      <c r="C41" s="79" t="s">
        <v>87</v>
      </c>
    </row>
    <row r="42" spans="2:4" ht="7.5" customHeight="1" x14ac:dyDescent="0.25"/>
    <row r="43" spans="2:4" ht="18" thickBot="1" x14ac:dyDescent="0.3">
      <c r="B43" s="153" t="s">
        <v>88</v>
      </c>
      <c r="C43" s="131"/>
    </row>
    <row r="44" spans="2:4" ht="15.75" thickTop="1" x14ac:dyDescent="0.25">
      <c r="B44" s="160" t="str">
        <f>FORM!$H$29</f>
        <v>Advance Date</v>
      </c>
      <c r="C44" s="79" t="s">
        <v>89</v>
      </c>
    </row>
    <row r="45" spans="2:4" x14ac:dyDescent="0.25">
      <c r="B45" s="155" t="str">
        <f>FORM!$J$29</f>
        <v>Cash Advance Amount</v>
      </c>
      <c r="C45" s="79" t="s">
        <v>90</v>
      </c>
    </row>
    <row r="46" spans="2:4" x14ac:dyDescent="0.25">
      <c r="B46" s="208" t="str">
        <f>FORM!$J$30</f>
        <v>District Prepaid Amount</v>
      </c>
      <c r="C46" s="79" t="s">
        <v>91</v>
      </c>
    </row>
    <row r="47" spans="2:4" ht="7.5" customHeight="1" x14ac:dyDescent="0.25"/>
    <row r="48" spans="2:4" x14ac:dyDescent="0.25">
      <c r="C48" s="79" t="s">
        <v>92</v>
      </c>
    </row>
    <row r="49" spans="2:4" x14ac:dyDescent="0.25">
      <c r="B49" s="154" t="str">
        <f>FORM!$J$31</f>
        <v>Amount due to District</v>
      </c>
      <c r="C49" s="79" t="s">
        <v>93</v>
      </c>
    </row>
    <row r="50" spans="2:4" ht="30" x14ac:dyDescent="0.25">
      <c r="B50" s="154" t="str">
        <f>FORM!$J$32</f>
        <v>Amount due to Employee</v>
      </c>
      <c r="C50" s="79" t="s">
        <v>94</v>
      </c>
    </row>
    <row r="51" spans="2:4" ht="7.5" customHeight="1" x14ac:dyDescent="0.25"/>
    <row r="52" spans="2:4" ht="18" thickBot="1" x14ac:dyDescent="0.3">
      <c r="B52" s="153" t="s">
        <v>95</v>
      </c>
      <c r="C52" s="131"/>
    </row>
    <row r="53" spans="2:4" ht="45.75" thickTop="1" x14ac:dyDescent="0.25">
      <c r="C53" s="79" t="s">
        <v>96</v>
      </c>
    </row>
    <row r="54" spans="2:4" ht="7.5" customHeight="1" x14ac:dyDescent="0.25">
      <c r="C54" s="79" t="s">
        <v>97</v>
      </c>
    </row>
    <row r="55" spans="2:4" ht="20.25" thickBot="1" x14ac:dyDescent="0.3">
      <c r="B55" s="129" t="s">
        <v>98</v>
      </c>
      <c r="C55" s="130"/>
      <c r="D55" s="129"/>
    </row>
    <row r="56" spans="2:4" ht="15.75" thickTop="1" x14ac:dyDescent="0.25">
      <c r="B56" s="82" t="s">
        <v>99</v>
      </c>
      <c r="C56" s="83"/>
    </row>
    <row r="57" spans="2:4" x14ac:dyDescent="0.25">
      <c r="B57" s="152" t="s">
        <v>100</v>
      </c>
      <c r="C57" s="128" t="s">
        <v>101</v>
      </c>
    </row>
    <row r="58" spans="2:4" x14ac:dyDescent="0.25">
      <c r="B58" s="152" t="s">
        <v>102</v>
      </c>
      <c r="C58" s="128" t="s">
        <v>11</v>
      </c>
    </row>
    <row r="59" spans="2:4" ht="7.5" customHeight="1" x14ac:dyDescent="0.25"/>
    <row r="60" spans="2:4" ht="18" thickBot="1" x14ac:dyDescent="0.3">
      <c r="B60" s="153" t="s">
        <v>103</v>
      </c>
      <c r="C60" s="131"/>
    </row>
    <row r="61" spans="2:4" ht="15.75" thickTop="1" x14ac:dyDescent="0.25">
      <c r="B61" s="152" t="s">
        <v>104</v>
      </c>
      <c r="C61" s="163">
        <f>FORM!RevisionDate</f>
        <v>46021.583333333336</v>
      </c>
    </row>
    <row r="62" spans="2:4" x14ac:dyDescent="0.25">
      <c r="B62" s="152" t="s">
        <v>105</v>
      </c>
      <c r="C62" s="128" t="s">
        <v>106</v>
      </c>
    </row>
  </sheetData>
  <sheetProtection algorithmName="SHA-512" hashValue="tcboWuDby12Dh4fTC57C5J6dJNLeabUxkTttlDZxAOQa6aWvsugsn9ctlDIN1KLEFWMWaWgfibLOMSC5BokF0Q==" saltValue="EjkthOS4OFDmJGxMXYWQjg==" spinCount="100000" sheet="1" objects="1" scenarios="1"/>
  <hyperlinks>
    <hyperlink ref="C57" r:id="rId1" xr:uid="{3D8DBBD7-7DE5-4C94-9F6E-D73939BB39A5}"/>
    <hyperlink ref="C58" r:id="rId2" xr:uid="{3AE72FEA-8505-471D-8DF5-651189F328AA}"/>
    <hyperlink ref="C62" r:id="rId3" xr:uid="{51CF89AD-0D3C-4D4A-9707-D210246EEAD8}"/>
    <hyperlink ref="D35" r:id="rId4" location="perdiem-swiper" display="http://www.gsa.gov/ - perdiem-swiper" xr:uid="{617738A9-E5BA-41D4-B0B3-D53CCFD196DA}"/>
  </hyperlinks>
  <printOptions horizontalCentered="1"/>
  <pageMargins left="0.25" right="0.25" top="0.75" bottom="0.75" header="0.3" footer="0.3"/>
  <pageSetup scale="65" pageOrder="overThenDown" orientation="portrait" r:id="rId5"/>
  <rowBreaks count="1" manualBreakCount="1">
    <brk id="53" max="16383" man="1"/>
  </rowBreaks>
  <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60493-2FD5-4D60-B9A8-AA44D77AA3BD}">
  <sheetPr codeName="Sheet6">
    <tabColor rgb="FFFFC000"/>
  </sheetPr>
  <dimension ref="A1:D24"/>
  <sheetViews>
    <sheetView workbookViewId="0">
      <pane ySplit="1" topLeftCell="A2" activePane="bottomLeft" state="frozen"/>
      <selection activeCell="D23" sqref="D23"/>
      <selection pane="bottomLeft" activeCell="D23" sqref="D23"/>
    </sheetView>
  </sheetViews>
  <sheetFormatPr defaultRowHeight="15" x14ac:dyDescent="0.25"/>
  <cols>
    <col min="1" max="1" width="9.140625" style="205"/>
    <col min="2" max="2" width="32.5703125" style="205" bestFit="1" customWidth="1"/>
    <col min="3" max="3" width="38.42578125" bestFit="1" customWidth="1"/>
    <col min="4" max="4" width="18.5703125" bestFit="1" customWidth="1"/>
  </cols>
  <sheetData>
    <row r="1" spans="1:4" x14ac:dyDescent="0.25">
      <c r="A1" s="204" t="s">
        <v>107</v>
      </c>
      <c r="B1" s="204" t="s">
        <v>108</v>
      </c>
      <c r="C1" s="203" t="s">
        <v>109</v>
      </c>
      <c r="D1" s="228" t="s">
        <v>110</v>
      </c>
    </row>
    <row r="2" spans="1:4" x14ac:dyDescent="0.25">
      <c r="A2" s="205" t="s">
        <v>111</v>
      </c>
      <c r="B2" s="205" t="s">
        <v>112</v>
      </c>
      <c r="C2" t="str">
        <f t="shared" ref="C2:C24" si="0">$A2&amp;" - "&amp;$B2</f>
        <v>9101 - Executive Office</v>
      </c>
    </row>
    <row r="3" spans="1:4" x14ac:dyDescent="0.25">
      <c r="A3" s="205" t="s">
        <v>113</v>
      </c>
      <c r="B3" s="205" t="s">
        <v>114</v>
      </c>
      <c r="C3" t="str">
        <f t="shared" si="0"/>
        <v>9102 - Diversity Equity &amp; Inclusion</v>
      </c>
    </row>
    <row r="4" spans="1:4" x14ac:dyDescent="0.25">
      <c r="A4" s="205" t="s">
        <v>115</v>
      </c>
      <c r="B4" s="205" t="s">
        <v>116</v>
      </c>
      <c r="C4" t="str">
        <f t="shared" si="0"/>
        <v>9103 - Finance Office</v>
      </c>
    </row>
    <row r="5" spans="1:4" x14ac:dyDescent="0.25">
      <c r="A5" s="205" t="s">
        <v>117</v>
      </c>
      <c r="B5" s="205" t="s">
        <v>118</v>
      </c>
      <c r="C5" t="str">
        <f t="shared" si="0"/>
        <v>9105 - Administrative Resources</v>
      </c>
    </row>
    <row r="6" spans="1:4" x14ac:dyDescent="0.25">
      <c r="A6" s="205" t="s">
        <v>119</v>
      </c>
      <c r="B6" s="205" t="s">
        <v>120</v>
      </c>
      <c r="C6" t="str">
        <f t="shared" si="0"/>
        <v>9106 - Human Resources Office</v>
      </c>
    </row>
    <row r="7" spans="1:4" x14ac:dyDescent="0.25">
      <c r="A7" s="205" t="s">
        <v>121</v>
      </c>
      <c r="B7" s="205" t="s">
        <v>122</v>
      </c>
      <c r="C7" t="str">
        <f t="shared" si="0"/>
        <v>9109 - Legislative Office</v>
      </c>
    </row>
    <row r="8" spans="1:4" x14ac:dyDescent="0.25">
      <c r="A8" s="205" t="s">
        <v>123</v>
      </c>
      <c r="B8" s="205" t="s">
        <v>124</v>
      </c>
      <c r="C8" t="str">
        <f t="shared" si="0"/>
        <v>9110 - Legal Services</v>
      </c>
    </row>
    <row r="9" spans="1:4" x14ac:dyDescent="0.25">
      <c r="A9" s="205" t="s">
        <v>125</v>
      </c>
      <c r="B9" s="205" t="s">
        <v>126</v>
      </c>
      <c r="C9" t="str">
        <f t="shared" si="0"/>
        <v>9112 - Civil Rights Office</v>
      </c>
      <c r="D9" t="s">
        <v>127</v>
      </c>
    </row>
    <row r="10" spans="1:4" x14ac:dyDescent="0.25">
      <c r="A10" s="205" t="s">
        <v>128</v>
      </c>
      <c r="B10" s="205" t="s">
        <v>129</v>
      </c>
      <c r="C10" t="str">
        <f t="shared" si="0"/>
        <v>9114 - External Affairs</v>
      </c>
    </row>
    <row r="11" spans="1:4" x14ac:dyDescent="0.25">
      <c r="A11" s="205" t="s">
        <v>130</v>
      </c>
      <c r="B11" s="205" t="s">
        <v>131</v>
      </c>
      <c r="C11" t="str">
        <f t="shared" si="0"/>
        <v>9115 - Communications Office</v>
      </c>
    </row>
    <row r="12" spans="1:4" x14ac:dyDescent="0.25">
      <c r="A12" s="205" t="s">
        <v>132</v>
      </c>
      <c r="B12" s="205" t="s">
        <v>133</v>
      </c>
      <c r="C12" t="str">
        <f t="shared" si="0"/>
        <v>9120 - Technology Implementation Office</v>
      </c>
    </row>
    <row r="13" spans="1:4" x14ac:dyDescent="0.25">
      <c r="A13" s="205" t="s">
        <v>134</v>
      </c>
      <c r="B13" s="205" t="s">
        <v>135</v>
      </c>
      <c r="C13" t="str">
        <f t="shared" si="0"/>
        <v>9124 - Community Investment Office</v>
      </c>
      <c r="D13" t="s">
        <v>127</v>
      </c>
    </row>
    <row r="14" spans="1:4" x14ac:dyDescent="0.25">
      <c r="A14" s="205" t="s">
        <v>136</v>
      </c>
      <c r="B14" s="205" t="s">
        <v>137</v>
      </c>
      <c r="C14" t="str">
        <f t="shared" si="0"/>
        <v>9125 - Strategic Incentives</v>
      </c>
    </row>
    <row r="15" spans="1:4" x14ac:dyDescent="0.25">
      <c r="A15" s="205" t="s">
        <v>138</v>
      </c>
      <c r="B15" s="205" t="s">
        <v>139</v>
      </c>
      <c r="C15" t="str">
        <f t="shared" si="0"/>
        <v>9130 - Compliance &amp; Enforcement</v>
      </c>
    </row>
    <row r="16" spans="1:4" x14ac:dyDescent="0.25">
      <c r="A16" s="205" t="s">
        <v>140</v>
      </c>
      <c r="B16" s="205" t="s">
        <v>141</v>
      </c>
      <c r="C16" t="str">
        <f t="shared" si="0"/>
        <v>9135 - Engineering</v>
      </c>
    </row>
    <row r="17" spans="1:4" x14ac:dyDescent="0.25">
      <c r="A17" s="205" t="s">
        <v>142</v>
      </c>
      <c r="B17" s="205" t="s">
        <v>143</v>
      </c>
      <c r="C17" t="str">
        <f t="shared" si="0"/>
        <v>9136 - Source Test</v>
      </c>
      <c r="D17" t="s">
        <v>127</v>
      </c>
    </row>
    <row r="18" spans="1:4" x14ac:dyDescent="0.25">
      <c r="A18" s="205" t="s">
        <v>144</v>
      </c>
      <c r="B18" s="205" t="s">
        <v>145</v>
      </c>
      <c r="C18" t="str">
        <f t="shared" si="0"/>
        <v>9140 - Assessment, Inventory &amp; Modeling</v>
      </c>
    </row>
    <row r="19" spans="1:4" x14ac:dyDescent="0.25">
      <c r="A19" s="205" t="s">
        <v>146</v>
      </c>
      <c r="B19" s="205" t="s">
        <v>147</v>
      </c>
      <c r="C19" t="str">
        <f t="shared" si="0"/>
        <v>9145 - Planning &amp; Climate Protection</v>
      </c>
    </row>
    <row r="20" spans="1:4" x14ac:dyDescent="0.25">
      <c r="A20" s="205" t="s">
        <v>148</v>
      </c>
      <c r="B20" s="205" t="s">
        <v>149</v>
      </c>
      <c r="C20" t="str">
        <f t="shared" si="0"/>
        <v>9150 - Environmental Justice</v>
      </c>
      <c r="D20" t="s">
        <v>150</v>
      </c>
    </row>
    <row r="21" spans="1:4" x14ac:dyDescent="0.25">
      <c r="A21" s="205" t="s">
        <v>151</v>
      </c>
      <c r="B21" s="205" t="s">
        <v>152</v>
      </c>
      <c r="C21" t="str">
        <f t="shared" si="0"/>
        <v>9151 - Regulatory Development</v>
      </c>
      <c r="D21" t="s">
        <v>150</v>
      </c>
    </row>
    <row r="22" spans="1:4" x14ac:dyDescent="0.25">
      <c r="A22" s="205" t="s">
        <v>153</v>
      </c>
      <c r="B22" s="205" t="s">
        <v>154</v>
      </c>
      <c r="C22" t="str">
        <f t="shared" si="0"/>
        <v>9155 - Information Services</v>
      </c>
    </row>
    <row r="23" spans="1:4" x14ac:dyDescent="0.25">
      <c r="A23" s="205" t="s">
        <v>155</v>
      </c>
      <c r="B23" s="205" t="s">
        <v>156</v>
      </c>
      <c r="C23" t="str">
        <f t="shared" si="0"/>
        <v>9156 - Enterprise Technology Solutions</v>
      </c>
      <c r="D23" t="s">
        <v>150</v>
      </c>
    </row>
    <row r="24" spans="1:4" x14ac:dyDescent="0.25">
      <c r="A24" s="205" t="s">
        <v>157</v>
      </c>
      <c r="B24" s="205" t="s">
        <v>158</v>
      </c>
      <c r="C24" t="str">
        <f t="shared" si="0"/>
        <v>9160 - Meteorology &amp; Measurements</v>
      </c>
    </row>
  </sheetData>
  <sheetProtection algorithmName="SHA-512" hashValue="UeGO2chNPuHcwZPoNAM4ez4xi6GQkqHRUaXpdWEBvz0Cuk9fiHHssxX04icEq8x0IJowgp+nFdK3ScVK2CbpGQ==" saltValue="x43MW4SHoEgdCQfEkZnUkQ==" spinCount="100000" sheet="1" objects="1" scenarios="1"/>
  <autoFilter ref="A1:D24" xr:uid="{80360493-2FD5-4D60-B9A8-AA44D77AA3BD}"/>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613FF-0D7F-45E4-B37F-FDB50BCFD618}">
  <sheetPr codeName="Sheet3">
    <tabColor rgb="FFFFC000"/>
    <outlinePr summaryBelow="0" summaryRight="0"/>
  </sheetPr>
  <dimension ref="A1:D77"/>
  <sheetViews>
    <sheetView zoomScale="85" zoomScaleNormal="85" workbookViewId="0">
      <pane ySplit="1" topLeftCell="A14" activePane="bottomLeft" state="frozen"/>
      <selection activeCell="D23" sqref="D23"/>
      <selection pane="bottomLeft" activeCell="D23" sqref="D23"/>
    </sheetView>
  </sheetViews>
  <sheetFormatPr defaultRowHeight="15" x14ac:dyDescent="0.25"/>
  <cols>
    <col min="1" max="1" width="9.140625" style="85"/>
    <col min="2" max="2" width="60" style="85" bestFit="1" customWidth="1"/>
    <col min="3" max="3" width="64.7109375" style="78" bestFit="1" customWidth="1"/>
    <col min="4" max="4" width="18.85546875" style="78" bestFit="1" customWidth="1"/>
    <col min="5" max="16384" width="9.140625" style="78"/>
  </cols>
  <sheetData>
    <row r="1" spans="1:4" x14ac:dyDescent="0.25">
      <c r="A1" s="127" t="s">
        <v>159</v>
      </c>
      <c r="B1" s="127" t="s">
        <v>160</v>
      </c>
      <c r="C1" s="91" t="s">
        <v>161</v>
      </c>
      <c r="D1" s="96" t="s">
        <v>110</v>
      </c>
    </row>
    <row r="2" spans="1:4" x14ac:dyDescent="0.25">
      <c r="A2" s="85" t="s">
        <v>162</v>
      </c>
      <c r="B2" s="85" t="s">
        <v>112</v>
      </c>
      <c r="C2" s="78" t="str">
        <f t="shared" ref="C2:C36" si="0">A2&amp;" - "&amp;B2</f>
        <v>104 - Executive Office</v>
      </c>
    </row>
    <row r="3" spans="1:4" x14ac:dyDescent="0.25">
      <c r="A3" s="85" t="s">
        <v>163</v>
      </c>
      <c r="B3" s="85" t="s">
        <v>164</v>
      </c>
      <c r="C3" s="78" t="str">
        <f t="shared" si="0"/>
        <v>106 - Payroll</v>
      </c>
    </row>
    <row r="4" spans="1:4" x14ac:dyDescent="0.25">
      <c r="A4" s="85" t="s">
        <v>165</v>
      </c>
      <c r="B4" s="85" t="s">
        <v>166</v>
      </c>
      <c r="C4" s="78" t="str">
        <f t="shared" si="0"/>
        <v>107 - Benefit Administration</v>
      </c>
    </row>
    <row r="5" spans="1:4" x14ac:dyDescent="0.25">
      <c r="A5" s="85" t="s">
        <v>167</v>
      </c>
      <c r="B5" s="85" t="s">
        <v>168</v>
      </c>
      <c r="C5" s="78" t="str">
        <f t="shared" si="0"/>
        <v>109 - Organizational Development</v>
      </c>
    </row>
    <row r="6" spans="1:4" x14ac:dyDescent="0.25">
      <c r="A6" s="85" t="s">
        <v>169</v>
      </c>
      <c r="B6" s="85" t="s">
        <v>170</v>
      </c>
      <c r="C6" s="78" t="str">
        <f t="shared" si="0"/>
        <v>111 - Employment Relations</v>
      </c>
    </row>
    <row r="7" spans="1:4" x14ac:dyDescent="0.25">
      <c r="A7" s="85" t="s">
        <v>171</v>
      </c>
      <c r="B7" s="85" t="s">
        <v>172</v>
      </c>
      <c r="C7" s="78" t="str">
        <f t="shared" si="0"/>
        <v>113 - Office of Diversity Equity &amp; Inclusion</v>
      </c>
    </row>
    <row r="8" spans="1:4" x14ac:dyDescent="0.25">
      <c r="A8" s="85" t="s">
        <v>173</v>
      </c>
      <c r="B8" s="85" t="s">
        <v>174</v>
      </c>
      <c r="C8" s="78" t="str">
        <f t="shared" si="0"/>
        <v>114 - Recruitment &amp; Testing</v>
      </c>
    </row>
    <row r="9" spans="1:4" x14ac:dyDescent="0.25">
      <c r="A9" s="85" t="s">
        <v>175</v>
      </c>
      <c r="B9" s="85" t="s">
        <v>176</v>
      </c>
      <c r="C9" s="78" t="str">
        <f t="shared" si="0"/>
        <v>121 - Board of Directors</v>
      </c>
    </row>
    <row r="10" spans="1:4" x14ac:dyDescent="0.25">
      <c r="A10" s="85" t="s">
        <v>177</v>
      </c>
      <c r="B10" s="85" t="s">
        <v>178</v>
      </c>
      <c r="C10" s="78" t="str">
        <f t="shared" si="0"/>
        <v>122 - Hearing Board</v>
      </c>
    </row>
    <row r="11" spans="1:4" x14ac:dyDescent="0.25">
      <c r="A11" s="85" t="s">
        <v>179</v>
      </c>
      <c r="B11" s="85" t="s">
        <v>180</v>
      </c>
      <c r="C11" s="78" t="str">
        <f t="shared" si="0"/>
        <v>123 - Advisory Council &amp; CAC</v>
      </c>
    </row>
    <row r="12" spans="1:4" x14ac:dyDescent="0.25">
      <c r="A12" s="85" t="s">
        <v>181</v>
      </c>
      <c r="B12" s="85" t="s">
        <v>182</v>
      </c>
      <c r="C12" s="78" t="str">
        <f t="shared" si="0"/>
        <v>125 - Software Development &amp; Maintenance</v>
      </c>
    </row>
    <row r="13" spans="1:4" x14ac:dyDescent="0.25">
      <c r="A13" s="85" t="s">
        <v>183</v>
      </c>
      <c r="B13" s="85" t="s">
        <v>184</v>
      </c>
      <c r="C13" s="78" t="str">
        <f t="shared" si="0"/>
        <v>126 - Greenhouse Gas Technologies - Stationary</v>
      </c>
    </row>
    <row r="14" spans="1:4" x14ac:dyDescent="0.25">
      <c r="A14" s="85" t="s">
        <v>185</v>
      </c>
      <c r="B14" s="85" t="s">
        <v>186</v>
      </c>
      <c r="C14" s="78" t="str">
        <f t="shared" si="0"/>
        <v>127 - Sponsorship</v>
      </c>
    </row>
    <row r="15" spans="1:4" x14ac:dyDescent="0.25">
      <c r="A15" s="85" t="s">
        <v>187</v>
      </c>
      <c r="B15" s="85" t="s">
        <v>129</v>
      </c>
      <c r="C15" s="78" t="str">
        <f t="shared" si="0"/>
        <v>128 - External Affairs</v>
      </c>
    </row>
    <row r="16" spans="1:4" x14ac:dyDescent="0.25">
      <c r="A16" s="85" t="s">
        <v>188</v>
      </c>
      <c r="B16" s="85" t="s">
        <v>189</v>
      </c>
      <c r="C16" s="78" t="str">
        <f t="shared" si="0"/>
        <v>129 - Legislative Program</v>
      </c>
    </row>
    <row r="17" spans="1:3" x14ac:dyDescent="0.25">
      <c r="A17" s="85" t="s">
        <v>190</v>
      </c>
      <c r="B17" s="85" t="s">
        <v>191</v>
      </c>
      <c r="C17" s="78" t="str">
        <f t="shared" si="0"/>
        <v>133 - Civil Rights</v>
      </c>
    </row>
    <row r="18" spans="1:3" x14ac:dyDescent="0.25">
      <c r="A18" s="85" t="s">
        <v>192</v>
      </c>
      <c r="B18" s="85" t="s">
        <v>193</v>
      </c>
      <c r="C18" s="78" t="str">
        <f t="shared" si="0"/>
        <v>151 - Local Community Benefit</v>
      </c>
    </row>
    <row r="19" spans="1:3" x14ac:dyDescent="0.25">
      <c r="A19" s="85" t="s">
        <v>194</v>
      </c>
      <c r="B19" s="85" t="s">
        <v>195</v>
      </c>
      <c r="C19" s="78" t="str">
        <f t="shared" si="0"/>
        <v>152 - Regional Community Benefit</v>
      </c>
    </row>
    <row r="20" spans="1:3" x14ac:dyDescent="0.25">
      <c r="A20" s="85" t="s">
        <v>196</v>
      </c>
      <c r="B20" s="85" t="s">
        <v>197</v>
      </c>
      <c r="C20" s="78" t="str">
        <f t="shared" si="0"/>
        <v>153 - Community Investments</v>
      </c>
    </row>
    <row r="21" spans="1:3" x14ac:dyDescent="0.25">
      <c r="A21" s="85" t="s">
        <v>198</v>
      </c>
      <c r="B21" s="85" t="s">
        <v>199</v>
      </c>
      <c r="C21" s="78" t="str">
        <f t="shared" si="0"/>
        <v>201 - Legal Counsel</v>
      </c>
    </row>
    <row r="22" spans="1:3" x14ac:dyDescent="0.25">
      <c r="A22" s="85" t="s">
        <v>200</v>
      </c>
      <c r="B22" s="85" t="s">
        <v>201</v>
      </c>
      <c r="C22" s="78" t="str">
        <f t="shared" si="0"/>
        <v>202 - Hearing Board Proceedings</v>
      </c>
    </row>
    <row r="23" spans="1:3" x14ac:dyDescent="0.25">
      <c r="A23" s="85" t="s">
        <v>202</v>
      </c>
      <c r="B23" s="85" t="s">
        <v>203</v>
      </c>
      <c r="C23" s="78" t="str">
        <f t="shared" si="0"/>
        <v>203 - Penalty Enforcement &amp; Settlement</v>
      </c>
    </row>
    <row r="24" spans="1:3" x14ac:dyDescent="0.25">
      <c r="A24" s="85" t="s">
        <v>204</v>
      </c>
      <c r="B24" s="85" t="s">
        <v>205</v>
      </c>
      <c r="C24" s="78" t="str">
        <f t="shared" si="0"/>
        <v>205 - Litigation</v>
      </c>
    </row>
    <row r="25" spans="1:3" x14ac:dyDescent="0.25">
      <c r="A25" s="85" t="s">
        <v>206</v>
      </c>
      <c r="B25" s="85" t="s">
        <v>207</v>
      </c>
      <c r="C25" s="78" t="str">
        <f t="shared" si="0"/>
        <v>301 - Media Relations</v>
      </c>
    </row>
    <row r="26" spans="1:3" x14ac:dyDescent="0.25">
      <c r="A26" s="85" t="s">
        <v>208</v>
      </c>
      <c r="B26" s="85" t="s">
        <v>209</v>
      </c>
      <c r="C26" s="78" t="str">
        <f t="shared" si="0"/>
        <v>302 - Community Engagement Office</v>
      </c>
    </row>
    <row r="27" spans="1:3" x14ac:dyDescent="0.25">
      <c r="A27" s="85" t="s">
        <v>210</v>
      </c>
      <c r="B27" s="85" t="s">
        <v>211</v>
      </c>
      <c r="C27" s="78" t="str">
        <f t="shared" si="0"/>
        <v>303 - Spare the Air (Winter)</v>
      </c>
    </row>
    <row r="28" spans="1:3" x14ac:dyDescent="0.25">
      <c r="A28" s="85" t="s">
        <v>212</v>
      </c>
      <c r="B28" s="85" t="s">
        <v>213</v>
      </c>
      <c r="C28" s="78" t="str">
        <f t="shared" si="0"/>
        <v>306 - Spare the Air (TFCA)</v>
      </c>
    </row>
    <row r="29" spans="1:3" x14ac:dyDescent="0.25">
      <c r="A29" s="85" t="s">
        <v>214</v>
      </c>
      <c r="B29" s="85" t="s">
        <v>215</v>
      </c>
      <c r="C29" s="78" t="str">
        <f t="shared" si="0"/>
        <v>307 - Carl Moyer Program Admin</v>
      </c>
    </row>
    <row r="30" spans="1:3" x14ac:dyDescent="0.25">
      <c r="A30" s="85" t="s">
        <v>216</v>
      </c>
      <c r="B30" s="85" t="s">
        <v>217</v>
      </c>
      <c r="C30" s="78" t="str">
        <f t="shared" si="0"/>
        <v>308 - Transportation Fund for Clean Air Admin</v>
      </c>
    </row>
    <row r="31" spans="1:3" x14ac:dyDescent="0.25">
      <c r="A31" s="85" t="s">
        <v>218</v>
      </c>
      <c r="B31" s="85" t="s">
        <v>219</v>
      </c>
      <c r="C31" s="78" t="str">
        <f t="shared" si="0"/>
        <v>309 - Website Development &amp; Maintenance</v>
      </c>
    </row>
    <row r="32" spans="1:3" x14ac:dyDescent="0.25">
      <c r="A32" s="85" t="s">
        <v>220</v>
      </c>
      <c r="B32" s="85" t="s">
        <v>221</v>
      </c>
      <c r="C32" s="78" t="str">
        <f t="shared" si="0"/>
        <v>310 - Mobile Source Incentive Fund Admin</v>
      </c>
    </row>
    <row r="33" spans="1:3" x14ac:dyDescent="0.25">
      <c r="A33" s="85" t="s">
        <v>222</v>
      </c>
      <c r="B33" s="85" t="s">
        <v>223</v>
      </c>
      <c r="C33" s="78" t="str">
        <f t="shared" si="0"/>
        <v>311 - Non-Mobile Source Grant Programs</v>
      </c>
    </row>
    <row r="34" spans="1:3" x14ac:dyDescent="0.25">
      <c r="A34" s="85" t="s">
        <v>224</v>
      </c>
      <c r="B34" s="85" t="s">
        <v>225</v>
      </c>
      <c r="C34" s="78" t="str">
        <f t="shared" si="0"/>
        <v>312 - Vehicle Buy-back (MSIF)</v>
      </c>
    </row>
    <row r="35" spans="1:3" x14ac:dyDescent="0.25">
      <c r="A35" s="85" t="s">
        <v>226</v>
      </c>
      <c r="B35" s="85" t="s">
        <v>227</v>
      </c>
      <c r="C35" s="78" t="str">
        <f t="shared" si="0"/>
        <v>313 - Grant Program Development</v>
      </c>
    </row>
    <row r="36" spans="1:3" x14ac:dyDescent="0.25">
      <c r="A36" s="85" t="s">
        <v>228</v>
      </c>
      <c r="B36" s="85" t="s">
        <v>229</v>
      </c>
      <c r="C36" s="78" t="str">
        <f t="shared" si="0"/>
        <v>316 - Miscellaneous Incentive Program</v>
      </c>
    </row>
    <row r="37" spans="1:3" x14ac:dyDescent="0.25">
      <c r="A37" s="85" t="s">
        <v>230</v>
      </c>
      <c r="B37" s="85" t="s">
        <v>231</v>
      </c>
      <c r="C37" s="78" t="str">
        <f t="shared" ref="C37:C66" si="1">A37&amp;" - "&amp;B37</f>
        <v>317 - Light Duty Electric Vehicle</v>
      </c>
    </row>
    <row r="38" spans="1:3" x14ac:dyDescent="0.25">
      <c r="A38" s="85" t="s">
        <v>232</v>
      </c>
      <c r="B38" s="85" t="s">
        <v>233</v>
      </c>
      <c r="C38" s="78" t="str">
        <f t="shared" si="1"/>
        <v>318 - Enhanced Mobile Source Inspections</v>
      </c>
    </row>
    <row r="39" spans="1:3" x14ac:dyDescent="0.25">
      <c r="A39" s="85" t="s">
        <v>234</v>
      </c>
      <c r="B39" s="85" t="s">
        <v>235</v>
      </c>
      <c r="C39" s="78" t="str">
        <f t="shared" si="1"/>
        <v>319 - Commuter Benefits Program</v>
      </c>
    </row>
    <row r="40" spans="1:3" x14ac:dyDescent="0.25">
      <c r="A40" s="85" t="s">
        <v>236</v>
      </c>
      <c r="B40" s="85" t="s">
        <v>237</v>
      </c>
      <c r="C40" s="78" t="str">
        <f t="shared" si="1"/>
        <v>323 - CA GBM-Grants Administration</v>
      </c>
    </row>
    <row r="41" spans="1:3" x14ac:dyDescent="0.25">
      <c r="A41" s="85" t="s">
        <v>238</v>
      </c>
      <c r="B41" s="85" t="s">
        <v>239</v>
      </c>
      <c r="C41" s="78" t="str">
        <f t="shared" si="1"/>
        <v>324 - Volkswagen Environmental Mitigation Trust</v>
      </c>
    </row>
    <row r="42" spans="1:3" x14ac:dyDescent="0.25">
      <c r="A42" s="85" t="s">
        <v>240</v>
      </c>
      <c r="B42" s="85" t="s">
        <v>241</v>
      </c>
      <c r="C42" s="78" t="str">
        <f t="shared" si="1"/>
        <v>330 - Clean Cars for All</v>
      </c>
    </row>
    <row r="43" spans="1:3" x14ac:dyDescent="0.25">
      <c r="A43" s="85" t="s">
        <v>242</v>
      </c>
      <c r="B43" s="85" t="s">
        <v>243</v>
      </c>
      <c r="C43" s="78" t="str">
        <f t="shared" si="1"/>
        <v>401 - Enforcement</v>
      </c>
    </row>
    <row r="44" spans="1:3" x14ac:dyDescent="0.25">
      <c r="A44" s="85" t="s">
        <v>244</v>
      </c>
      <c r="B44" s="85" t="s">
        <v>245</v>
      </c>
      <c r="C44" s="78" t="str">
        <f t="shared" si="1"/>
        <v>402 - Compliance Assistance &amp; Operations</v>
      </c>
    </row>
    <row r="45" spans="1:3" x14ac:dyDescent="0.25">
      <c r="A45" s="85" t="s">
        <v>246</v>
      </c>
      <c r="B45" s="85" t="s">
        <v>247</v>
      </c>
      <c r="C45" s="78" t="str">
        <f t="shared" si="1"/>
        <v>403 - Compliance Assurance</v>
      </c>
    </row>
    <row r="46" spans="1:3" x14ac:dyDescent="0.25">
      <c r="A46" s="85" t="s">
        <v>248</v>
      </c>
      <c r="B46" s="85" t="s">
        <v>249</v>
      </c>
      <c r="C46" s="78" t="str">
        <f t="shared" si="1"/>
        <v>501 - Permit Evaluation</v>
      </c>
    </row>
    <row r="47" spans="1:3" x14ac:dyDescent="0.25">
      <c r="A47" s="85" t="s">
        <v>250</v>
      </c>
      <c r="B47" s="85" t="s">
        <v>251</v>
      </c>
      <c r="C47" s="78" t="str">
        <f t="shared" si="1"/>
        <v>503 - Air Toxics</v>
      </c>
    </row>
    <row r="48" spans="1:3" x14ac:dyDescent="0.25">
      <c r="A48" s="85" t="s">
        <v>252</v>
      </c>
      <c r="B48" s="85" t="s">
        <v>253</v>
      </c>
      <c r="C48" s="78" t="str">
        <f t="shared" si="1"/>
        <v>504 - Permit Operations</v>
      </c>
    </row>
    <row r="49" spans="1:3" x14ac:dyDescent="0.25">
      <c r="A49" s="85" t="s">
        <v>254</v>
      </c>
      <c r="B49" s="85" t="s">
        <v>255</v>
      </c>
      <c r="C49" s="78" t="str">
        <f t="shared" si="1"/>
        <v>506 - Title V</v>
      </c>
    </row>
    <row r="50" spans="1:3" x14ac:dyDescent="0.25">
      <c r="A50" s="85" t="s">
        <v>256</v>
      </c>
      <c r="B50" s="85" t="s">
        <v>257</v>
      </c>
      <c r="C50" s="78" t="str">
        <f t="shared" si="1"/>
        <v>507 - Engineering Special Projects</v>
      </c>
    </row>
    <row r="51" spans="1:3" x14ac:dyDescent="0.25">
      <c r="A51" s="85" t="s">
        <v>258</v>
      </c>
      <c r="B51" s="85" t="s">
        <v>259</v>
      </c>
      <c r="C51" s="78" t="str">
        <f t="shared" si="1"/>
        <v>601 - Source Inventories</v>
      </c>
    </row>
    <row r="52" spans="1:3" x14ac:dyDescent="0.25">
      <c r="A52" s="85" t="s">
        <v>260</v>
      </c>
      <c r="B52" s="85" t="s">
        <v>261</v>
      </c>
      <c r="C52" s="78" t="str">
        <f t="shared" si="1"/>
        <v>603 - Air Quality Modeling Support</v>
      </c>
    </row>
    <row r="53" spans="1:3" x14ac:dyDescent="0.25">
      <c r="A53" s="85" t="s">
        <v>262</v>
      </c>
      <c r="B53" s="85" t="s">
        <v>263</v>
      </c>
      <c r="C53" s="78" t="str">
        <f t="shared" si="1"/>
        <v>604 - Air Quality Modeling &amp; Research</v>
      </c>
    </row>
    <row r="54" spans="1:3" x14ac:dyDescent="0.25">
      <c r="A54" s="85" t="s">
        <v>264</v>
      </c>
      <c r="B54" s="85" t="s">
        <v>265</v>
      </c>
      <c r="C54" s="78" t="str">
        <f t="shared" si="1"/>
        <v>608 - Climate Protection</v>
      </c>
    </row>
    <row r="55" spans="1:3" x14ac:dyDescent="0.25">
      <c r="A55" s="85" t="s">
        <v>266</v>
      </c>
      <c r="B55" s="85" t="s">
        <v>267</v>
      </c>
      <c r="C55" s="78" t="str">
        <f t="shared" si="1"/>
        <v>609 - Community Air Risk Evaluation (CARE)</v>
      </c>
    </row>
    <row r="56" spans="1:3" x14ac:dyDescent="0.25">
      <c r="A56" s="85" t="s">
        <v>268</v>
      </c>
      <c r="B56" s="85" t="s">
        <v>269</v>
      </c>
      <c r="C56" s="78" t="str">
        <f t="shared" si="1"/>
        <v>611 - Rule Development</v>
      </c>
    </row>
    <row r="57" spans="1:3" x14ac:dyDescent="0.25">
      <c r="A57" s="85" t="s">
        <v>270</v>
      </c>
      <c r="B57" s="85" t="s">
        <v>271</v>
      </c>
      <c r="C57" s="78" t="str">
        <f t="shared" si="1"/>
        <v>617 - AB617</v>
      </c>
    </row>
    <row r="58" spans="1:3" x14ac:dyDescent="0.25">
      <c r="A58" s="85" t="s">
        <v>272</v>
      </c>
      <c r="B58" s="85" t="s">
        <v>273</v>
      </c>
      <c r="C58" s="78" t="str">
        <f t="shared" si="1"/>
        <v>701 - Finance/Accounting</v>
      </c>
    </row>
    <row r="59" spans="1:3" x14ac:dyDescent="0.25">
      <c r="A59" s="85" t="s">
        <v>274</v>
      </c>
      <c r="B59" s="85" t="s">
        <v>275</v>
      </c>
      <c r="C59" s="78" t="str">
        <f t="shared" si="1"/>
        <v>702 - Facilities</v>
      </c>
    </row>
    <row r="60" spans="1:3" x14ac:dyDescent="0.25">
      <c r="A60" s="85" t="s">
        <v>276</v>
      </c>
      <c r="B60" s="85" t="s">
        <v>277</v>
      </c>
      <c r="C60" s="78" t="str">
        <f t="shared" si="1"/>
        <v>703 - Mail &amp; Reproduction</v>
      </c>
    </row>
    <row r="61" spans="1:3" x14ac:dyDescent="0.25">
      <c r="A61" s="85" t="s">
        <v>278</v>
      </c>
      <c r="B61" s="85" t="s">
        <v>279</v>
      </c>
      <c r="C61" s="78" t="str">
        <f t="shared" si="1"/>
        <v>707 - Headquarters East - Richmond</v>
      </c>
    </row>
    <row r="62" spans="1:3" x14ac:dyDescent="0.25">
      <c r="A62" s="85" t="s">
        <v>280</v>
      </c>
      <c r="B62" s="85" t="s">
        <v>281</v>
      </c>
      <c r="C62" s="78" t="str">
        <f t="shared" si="1"/>
        <v>708 - Purchasing</v>
      </c>
    </row>
    <row r="63" spans="1:3" x14ac:dyDescent="0.25">
      <c r="A63" s="85" t="s">
        <v>282</v>
      </c>
      <c r="B63" s="85" t="s">
        <v>283</v>
      </c>
      <c r="C63" s="78" t="str">
        <f t="shared" si="1"/>
        <v>709 - Headquarters West - Beale</v>
      </c>
    </row>
    <row r="64" spans="1:3" x14ac:dyDescent="0.25">
      <c r="A64" s="85" t="s">
        <v>284</v>
      </c>
      <c r="B64" s="85" t="s">
        <v>285</v>
      </c>
      <c r="C64" s="78" t="str">
        <f t="shared" si="1"/>
        <v>710 - Fleet Services</v>
      </c>
    </row>
    <row r="65" spans="1:3" x14ac:dyDescent="0.25">
      <c r="A65" s="85" t="s">
        <v>286</v>
      </c>
      <c r="B65" s="85" t="s">
        <v>287</v>
      </c>
      <c r="C65" s="78" t="str">
        <f t="shared" si="1"/>
        <v>712 - Records Management Systems</v>
      </c>
    </row>
    <row r="66" spans="1:3" x14ac:dyDescent="0.25">
      <c r="A66" s="85" t="s">
        <v>288</v>
      </c>
      <c r="B66" s="85" t="s">
        <v>289</v>
      </c>
      <c r="C66" s="78" t="str">
        <f t="shared" si="1"/>
        <v>725 - Software Development Ops, Data, Reporting</v>
      </c>
    </row>
    <row r="67" spans="1:3" x14ac:dyDescent="0.25">
      <c r="A67" s="85" t="s">
        <v>290</v>
      </c>
      <c r="B67" s="85" t="s">
        <v>291</v>
      </c>
      <c r="C67" s="78" t="str">
        <f t="shared" ref="C67:C77" si="2">A67&amp;" - "&amp;B67</f>
        <v>726 - IT Engineering, Operations &amp; Security</v>
      </c>
    </row>
    <row r="68" spans="1:3" x14ac:dyDescent="0.25">
      <c r="A68" s="85" t="s">
        <v>292</v>
      </c>
      <c r="B68" s="85" t="s">
        <v>293</v>
      </c>
      <c r="C68" s="78" t="str">
        <f t="shared" si="2"/>
        <v>727 - User Support Desk</v>
      </c>
    </row>
    <row r="69" spans="1:3" x14ac:dyDescent="0.25">
      <c r="A69" s="85" t="s">
        <v>294</v>
      </c>
      <c r="B69" s="85" t="s">
        <v>295</v>
      </c>
      <c r="C69" s="78" t="str">
        <f t="shared" si="2"/>
        <v>728 - Cyber Security</v>
      </c>
    </row>
    <row r="70" spans="1:3" x14ac:dyDescent="0.25">
      <c r="A70" s="85" t="s">
        <v>296</v>
      </c>
      <c r="B70" s="85" t="s">
        <v>297</v>
      </c>
      <c r="C70" s="78" t="str">
        <f t="shared" si="2"/>
        <v>802 - Air Monitoring - Operations</v>
      </c>
    </row>
    <row r="71" spans="1:3" x14ac:dyDescent="0.25">
      <c r="A71" s="85" t="s">
        <v>298</v>
      </c>
      <c r="B71" s="85" t="s">
        <v>299</v>
      </c>
      <c r="C71" s="78" t="str">
        <f t="shared" si="2"/>
        <v>803 - Laboratory</v>
      </c>
    </row>
    <row r="72" spans="1:3" x14ac:dyDescent="0.25">
      <c r="A72" s="85" t="s">
        <v>300</v>
      </c>
      <c r="B72" s="85" t="s">
        <v>143</v>
      </c>
      <c r="C72" s="78" t="str">
        <f t="shared" si="2"/>
        <v>804 - Source Test</v>
      </c>
    </row>
    <row r="73" spans="1:3" x14ac:dyDescent="0.25">
      <c r="A73" s="85" t="s">
        <v>301</v>
      </c>
      <c r="B73" s="85" t="s">
        <v>302</v>
      </c>
      <c r="C73" s="78" t="str">
        <f t="shared" si="2"/>
        <v>805 - Meteorology</v>
      </c>
    </row>
    <row r="74" spans="1:3" x14ac:dyDescent="0.25">
      <c r="A74" s="85" t="s">
        <v>303</v>
      </c>
      <c r="B74" s="85" t="s">
        <v>304</v>
      </c>
      <c r="C74" s="78" t="str">
        <f t="shared" si="2"/>
        <v>807 - Air Monitoring Instrument Perform. Eval.</v>
      </c>
    </row>
    <row r="75" spans="1:3" x14ac:dyDescent="0.25">
      <c r="A75" s="85" t="s">
        <v>305</v>
      </c>
      <c r="B75" s="85" t="s">
        <v>306</v>
      </c>
      <c r="C75" s="78" t="str">
        <f t="shared" si="2"/>
        <v>810 - Air Monitoring - Projects &amp; Technology</v>
      </c>
    </row>
    <row r="76" spans="1:3" x14ac:dyDescent="0.25">
      <c r="A76" s="85" t="s">
        <v>307</v>
      </c>
      <c r="B76" s="85" t="s">
        <v>308</v>
      </c>
      <c r="C76" s="78" t="str">
        <f t="shared" si="2"/>
        <v>811 - Ambient Air Quality Analysis</v>
      </c>
    </row>
    <row r="77" spans="1:3" x14ac:dyDescent="0.25">
      <c r="A77" s="85" t="s">
        <v>309</v>
      </c>
      <c r="B77" s="85" t="s">
        <v>310</v>
      </c>
      <c r="C77" s="78" t="str">
        <f t="shared" si="2"/>
        <v>812 - Refinery Community Air Monitoring</v>
      </c>
    </row>
  </sheetData>
  <sheetProtection algorithmName="SHA-512" hashValue="BKXosgsGNhl/20vkro2DHh1+FJXkzdh4+AckmsFchbhd570YKg9NrAnKi4+lB5wBw49qHF7iMX3eARmbdF/nKw==" saltValue="JE4VzeEDXYntPzEhFsoAAg==" spinCount="100000" sheet="1" objects="1" scenarios="1"/>
  <autoFilter ref="A1:D76" xr:uid="{C16613FF-0D7F-45E4-B37F-FDB50BCFD618}"/>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69A18-C34C-4AD5-8BE9-0DBEFAA8FA70}">
  <sheetPr codeName="Sheet4">
    <tabColor rgb="FFFFC000"/>
    <outlinePr summaryBelow="0" summaryRight="0"/>
  </sheetPr>
  <dimension ref="A1:E26"/>
  <sheetViews>
    <sheetView zoomScaleNormal="100" workbookViewId="0">
      <pane ySplit="1" topLeftCell="A2" activePane="bottomLeft" state="frozen"/>
      <selection activeCell="D23" sqref="D23"/>
      <selection pane="bottomLeft" activeCell="D23" sqref="D23"/>
    </sheetView>
  </sheetViews>
  <sheetFormatPr defaultRowHeight="15" x14ac:dyDescent="0.25"/>
  <cols>
    <col min="1" max="1" width="31.28515625" style="78" bestFit="1" customWidth="1"/>
    <col min="2" max="2" width="7" style="85" bestFit="1" customWidth="1"/>
    <col min="3" max="3" width="24.42578125" style="85" bestFit="1" customWidth="1"/>
    <col min="4" max="4" width="9.7109375" style="78" bestFit="1" customWidth="1"/>
    <col min="5" max="5" width="16.5703125" style="78" bestFit="1" customWidth="1"/>
    <col min="6" max="16384" width="9.140625" style="78"/>
  </cols>
  <sheetData>
    <row r="1" spans="1:5" x14ac:dyDescent="0.25">
      <c r="A1" s="91" t="s">
        <v>311</v>
      </c>
      <c r="B1" s="84" t="s">
        <v>312</v>
      </c>
      <c r="C1" s="84" t="s">
        <v>313</v>
      </c>
      <c r="D1" s="97" t="s">
        <v>314</v>
      </c>
      <c r="E1" s="96" t="s">
        <v>110</v>
      </c>
    </row>
    <row r="2" spans="1:5" x14ac:dyDescent="0.25">
      <c r="A2" s="78" t="str">
        <f t="shared" ref="A2:A26" si="0">$B2 &amp; " - " &amp; $C2</f>
        <v>51905 - Fees Board of Directors</v>
      </c>
      <c r="B2" s="85" t="s">
        <v>315</v>
      </c>
      <c r="C2" s="85" t="s">
        <v>316</v>
      </c>
    </row>
    <row r="3" spans="1:5" x14ac:dyDescent="0.25">
      <c r="A3" s="78" t="str">
        <f t="shared" si="0"/>
        <v>51910 - Fees Hearing Board</v>
      </c>
      <c r="B3" s="85" t="s">
        <v>317</v>
      </c>
      <c r="C3" s="85" t="s">
        <v>318</v>
      </c>
    </row>
    <row r="4" spans="1:5" x14ac:dyDescent="0.25">
      <c r="A4" s="78" t="str">
        <f t="shared" si="0"/>
        <v>52205 - Airfare</v>
      </c>
      <c r="B4" s="85" t="s">
        <v>319</v>
      </c>
      <c r="C4" s="85" t="s">
        <v>320</v>
      </c>
      <c r="D4" s="78" t="b">
        <v>1</v>
      </c>
    </row>
    <row r="5" spans="1:5" x14ac:dyDescent="0.25">
      <c r="A5" s="78" t="str">
        <f t="shared" si="0"/>
        <v>52210 - Hotel</v>
      </c>
      <c r="B5" s="85" t="s">
        <v>321</v>
      </c>
      <c r="C5" s="85" t="s">
        <v>31</v>
      </c>
      <c r="D5" s="78" t="b">
        <v>1</v>
      </c>
    </row>
    <row r="6" spans="1:5" x14ac:dyDescent="0.25">
      <c r="A6" s="78" t="str">
        <f t="shared" si="0"/>
        <v>52215 - Meals</v>
      </c>
      <c r="B6" s="85" t="s">
        <v>322</v>
      </c>
      <c r="C6" s="85" t="s">
        <v>30</v>
      </c>
      <c r="D6" s="78" t="b">
        <v>1</v>
      </c>
    </row>
    <row r="7" spans="1:5" x14ac:dyDescent="0.25">
      <c r="A7" s="78" t="str">
        <f t="shared" si="0"/>
        <v>52220 - Misc (Pkg, etc)</v>
      </c>
      <c r="B7" s="85" t="s">
        <v>323</v>
      </c>
      <c r="C7" s="85" t="s">
        <v>324</v>
      </c>
      <c r="D7" s="78" t="b">
        <v>1</v>
      </c>
    </row>
    <row r="8" spans="1:5" x14ac:dyDescent="0.25">
      <c r="A8" s="78" t="str">
        <f t="shared" si="0"/>
        <v>52305 - Conf. &amp; Seminar Registra</v>
      </c>
      <c r="B8" s="85" t="s">
        <v>325</v>
      </c>
      <c r="C8" s="85" t="s">
        <v>326</v>
      </c>
    </row>
    <row r="9" spans="1:5" x14ac:dyDescent="0.25">
      <c r="A9" s="78" t="str">
        <f t="shared" si="0"/>
        <v>52310 - Tuition, Fees, Books</v>
      </c>
      <c r="B9" s="85" t="s">
        <v>327</v>
      </c>
      <c r="C9" s="85" t="s">
        <v>328</v>
      </c>
    </row>
    <row r="10" spans="1:5" x14ac:dyDescent="0.25">
      <c r="A10" s="78" t="str">
        <f t="shared" si="0"/>
        <v>52315 - Contracted Trng &amp; Educat</v>
      </c>
      <c r="B10" s="85" t="s">
        <v>329</v>
      </c>
      <c r="C10" s="85" t="s">
        <v>330</v>
      </c>
    </row>
    <row r="11" spans="1:5" x14ac:dyDescent="0.25">
      <c r="A11" s="78" t="str">
        <f t="shared" si="0"/>
        <v>52320 - Miscellaneous Meeting Ex</v>
      </c>
      <c r="B11" s="85" t="s">
        <v>331</v>
      </c>
      <c r="C11" s="85" t="s">
        <v>332</v>
      </c>
    </row>
    <row r="12" spans="1:5" x14ac:dyDescent="0.25">
      <c r="A12" s="78" t="str">
        <f t="shared" si="0"/>
        <v>52805 - Postage</v>
      </c>
      <c r="B12" s="85" t="s">
        <v>333</v>
      </c>
      <c r="C12" s="85" t="s">
        <v>334</v>
      </c>
    </row>
    <row r="13" spans="1:5" x14ac:dyDescent="0.25">
      <c r="A13" s="78" t="str">
        <f t="shared" si="0"/>
        <v>52910 - Subscription Services</v>
      </c>
      <c r="B13" s="85" t="s">
        <v>335</v>
      </c>
      <c r="C13" s="85" t="s">
        <v>336</v>
      </c>
    </row>
    <row r="14" spans="1:5" x14ac:dyDescent="0.25">
      <c r="A14" s="78" t="str">
        <f t="shared" si="0"/>
        <v>52915 - General/Misc Printing</v>
      </c>
      <c r="B14" s="85" t="s">
        <v>337</v>
      </c>
      <c r="C14" s="85" t="s">
        <v>338</v>
      </c>
    </row>
    <row r="15" spans="1:5" x14ac:dyDescent="0.25">
      <c r="A15" s="78" t="str">
        <f t="shared" si="0"/>
        <v>52920 - Photo Printing &amp; Suppli</v>
      </c>
      <c r="B15" s="85" t="s">
        <v>339</v>
      </c>
      <c r="C15" s="85" t="s">
        <v>340</v>
      </c>
    </row>
    <row r="16" spans="1:5" x14ac:dyDescent="0.25">
      <c r="A16" s="78" t="str">
        <f t="shared" si="0"/>
        <v>53210 - Vehicles (electric/othe</v>
      </c>
      <c r="B16" s="85" t="s">
        <v>341</v>
      </c>
      <c r="C16" s="85" t="s">
        <v>342</v>
      </c>
    </row>
    <row r="17" spans="1:5" x14ac:dyDescent="0.25">
      <c r="A17" s="78" t="str">
        <f t="shared" si="0"/>
        <v>53215 - Rental</v>
      </c>
      <c r="B17" s="85" t="s">
        <v>343</v>
      </c>
      <c r="C17" s="85" t="s">
        <v>344</v>
      </c>
    </row>
    <row r="18" spans="1:5" x14ac:dyDescent="0.25">
      <c r="A18" s="78" t="str">
        <f t="shared" si="0"/>
        <v>53330 - Membership &amp; Dues</v>
      </c>
      <c r="B18" s="85" t="s">
        <v>345</v>
      </c>
      <c r="C18" s="85" t="s">
        <v>346</v>
      </c>
    </row>
    <row r="19" spans="1:5" x14ac:dyDescent="0.25">
      <c r="A19" s="78" t="str">
        <f t="shared" si="0"/>
        <v>53425 - Auto Insurance</v>
      </c>
      <c r="B19" s="85" t="s">
        <v>347</v>
      </c>
      <c r="C19" s="85" t="s">
        <v>348</v>
      </c>
    </row>
    <row r="20" spans="1:5" x14ac:dyDescent="0.25">
      <c r="A20" s="78" t="str">
        <f t="shared" si="0"/>
        <v>53520 - Misc. Shop &amp; Field Supplies</v>
      </c>
      <c r="B20" s="85" t="s">
        <v>349</v>
      </c>
      <c r="C20" s="85" t="s">
        <v>350</v>
      </c>
      <c r="E20" s="95"/>
    </row>
    <row r="21" spans="1:5" x14ac:dyDescent="0.25">
      <c r="A21" s="78" t="str">
        <f t="shared" si="0"/>
        <v>53705 - Gasoline &amp; Variable Fuel</v>
      </c>
      <c r="B21" s="85" t="s">
        <v>351</v>
      </c>
      <c r="C21" s="85" t="s">
        <v>352</v>
      </c>
      <c r="E21" s="95"/>
    </row>
    <row r="22" spans="1:5" x14ac:dyDescent="0.25">
      <c r="A22" s="78" t="str">
        <f t="shared" si="0"/>
        <v>53810 - Software</v>
      </c>
      <c r="B22" s="85" t="s">
        <v>353</v>
      </c>
      <c r="C22" s="85" t="s">
        <v>354</v>
      </c>
    </row>
    <row r="23" spans="1:5" x14ac:dyDescent="0.25">
      <c r="A23" s="78" t="str">
        <f t="shared" si="0"/>
        <v>53905 - Stationery &amp; Office Sup</v>
      </c>
      <c r="B23" s="85" t="s">
        <v>355</v>
      </c>
      <c r="C23" s="85" t="s">
        <v>356</v>
      </c>
    </row>
    <row r="24" spans="1:5" x14ac:dyDescent="0.25">
      <c r="A24" s="78" t="str">
        <f t="shared" si="0"/>
        <v>54105 - Books &amp; Journals</v>
      </c>
      <c r="B24" s="85" t="s">
        <v>357</v>
      </c>
      <c r="C24" s="85" t="s">
        <v>358</v>
      </c>
    </row>
    <row r="25" spans="1:5" x14ac:dyDescent="0.25">
      <c r="A25" s="78" t="str">
        <f t="shared" si="0"/>
        <v>54505 - Bank Charge</v>
      </c>
      <c r="B25" s="85" t="s">
        <v>359</v>
      </c>
      <c r="C25" s="85" t="s">
        <v>360</v>
      </c>
    </row>
    <row r="26" spans="1:5" x14ac:dyDescent="0.25">
      <c r="A26" s="78" t="str">
        <f t="shared" si="0"/>
        <v>54510 - Interest Expense</v>
      </c>
      <c r="B26" s="85" t="s">
        <v>361</v>
      </c>
      <c r="C26" s="85" t="s">
        <v>362</v>
      </c>
    </row>
  </sheetData>
  <sheetProtection algorithmName="SHA-512" hashValue="yKCyzdtB8ZDU8JZp+6hfNznsYaNNnVI86GOJQcm4M+7D4T1FHafF/Wuu/Fa1KKXrB+t+K2ca0I92Kh+WYmhdYg==" saltValue="AnDwoMi8R99DZuomAPNbOQ==" spinCount="100000" sheet="1" objects="1" scenarios="1"/>
  <autoFilter ref="A1:E26" xr:uid="{2F869A18-C34C-4AD5-8BE9-0DBEFAA8FA7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082FBE936CA7141AEA8D8A745478210" ma:contentTypeVersion="5" ma:contentTypeDescription="Create a new document." ma:contentTypeScope="" ma:versionID="e4e7c2a38238fd9f832c11089ab4ac9d">
  <xsd:schema xmlns:xsd="http://www.w3.org/2001/XMLSchema" xmlns:xs="http://www.w3.org/2001/XMLSchema" xmlns:p="http://schemas.microsoft.com/office/2006/metadata/properties" xmlns:ns2="17186953-3513-413d-96be-624b694ef2db" targetNamespace="http://schemas.microsoft.com/office/2006/metadata/properties" ma:root="true" ma:fieldsID="c426649dd3b5a001f68efb4342e28bfe" ns2:_="">
    <xsd:import namespace="17186953-3513-413d-96be-624b694ef2db"/>
    <xsd:element name="properties">
      <xsd:complexType>
        <xsd:sequence>
          <xsd:element name="documentManagement">
            <xsd:complexType>
              <xsd:all>
                <xsd:element ref="ns2:Notes" minOccurs="0"/>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186953-3513-413d-96be-624b694ef2db" elementFormDefault="qualified">
    <xsd:import namespace="http://schemas.microsoft.com/office/2006/documentManagement/types"/>
    <xsd:import namespace="http://schemas.microsoft.com/office/infopath/2007/PartnerControls"/>
    <xsd:element name="Notes" ma:index="8" nillable="true" ma:displayName="Notes" ma:format="Dropdown" ma:internalName="Notes">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Notes xmlns="17186953-3513-413d-96be-624b694ef2db" xsi:nil="true"/>
  </documentManagement>
</p:properties>
</file>

<file path=customXml/itemProps1.xml><?xml version="1.0" encoding="utf-8"?>
<ds:datastoreItem xmlns:ds="http://schemas.openxmlformats.org/officeDocument/2006/customXml" ds:itemID="{F542F4D6-9AAD-4E63-A164-9822F9C134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186953-3513-413d-96be-624b694ef2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F471E4-76E4-4F77-8FFA-971740C9B4D3}">
  <ds:schemaRefs>
    <ds:schemaRef ds:uri="http://schemas.microsoft.com/sharepoint/v3/contenttype/forms"/>
  </ds:schemaRefs>
</ds:datastoreItem>
</file>

<file path=customXml/itemProps3.xml><?xml version="1.0" encoding="utf-8"?>
<ds:datastoreItem xmlns:ds="http://schemas.openxmlformats.org/officeDocument/2006/customXml" ds:itemID="{5BFF7DC7-DD9C-4AA1-996F-BCF3EFE9207E}">
  <ds:schemaRefs>
    <ds:schemaRef ds:uri="http://schemas.microsoft.com/office/2006/metadata/properties"/>
    <ds:schemaRef ds:uri="17186953-3513-413d-96be-624b694ef2d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FORM</vt:lpstr>
      <vt:lpstr>README</vt:lpstr>
      <vt:lpstr>DIVISIONS</vt:lpstr>
      <vt:lpstr>PROGRAMS</vt:lpstr>
      <vt:lpstr>ACCOUNTS</vt:lpstr>
      <vt:lpstr>ACCOUNTS!_FilterDatabase</vt:lpstr>
      <vt:lpstr>FORM!CalendarYear</vt:lpstr>
      <vt:lpstr>FORM!InvalidMeals</vt:lpstr>
      <vt:lpstr>FORM!InvalidTotal</vt:lpstr>
      <vt:lpstr>FORM!Missing_Primary</vt:lpstr>
      <vt:lpstr>FORM!Missing_Travel</vt:lpstr>
      <vt:lpstr>FORM!Print_Area</vt:lpstr>
      <vt:lpstr>README!Print_Area</vt:lpstr>
      <vt:lpstr>README!Print_Titles</vt:lpstr>
      <vt:lpstr>FORM!RevisionDate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JCM</dc:creator>
  <cp:keywords/>
  <dc:description/>
  <cp:lastModifiedBy>Raymond Gin</cp:lastModifiedBy>
  <cp:revision/>
  <dcterms:created xsi:type="dcterms:W3CDTF">2015-04-09T21:45:27Z</dcterms:created>
  <dcterms:modified xsi:type="dcterms:W3CDTF">2025-12-31T23:00:38Z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0x010100F082FBE936CA7141AEA8D8A745478210</vt:lpwstr>
  </property>
  <property fmtid="{D5CDD505-2E9C-101B-9397-08002B2CF9AE}" pid="3" name="Date Loaded">
    <vt:lpwstr>2017-12-26T08:00:00+00:00</vt:lpwstr>
  </property>
</Properties>
</file>